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autoCompressPictures="0"/>
  <workbookProtection workbookPassword="EFF1" lockStructure="1"/>
  <bookViews>
    <workbookView xWindow="9555" yWindow="30" windowWidth="14865" windowHeight="11625" tabRatio="673"/>
  </bookViews>
  <sheets>
    <sheet name="Main Menu" sheetId="1" r:id="rId1"/>
    <sheet name="Help" sheetId="13" r:id="rId2"/>
    <sheet name="Classes 1 -2 and 4" sheetId="15" r:id="rId3"/>
    <sheet name="Classes 3, 5-9" sheetId="3" r:id="rId4"/>
    <sheet name="Adjustment factors" sheetId="4" r:id="rId5"/>
    <sheet name="Multiple Lighting Systems" sheetId="6" r:id="rId6"/>
    <sheet name="Worksheet" sheetId="16" r:id="rId7"/>
    <sheet name="Screenshots" sheetId="17" r:id="rId8"/>
    <sheet name="2003 v 2007 Mods" sheetId="18" state="hidden" r:id="rId9"/>
  </sheets>
  <externalReferences>
    <externalReference r:id="rId10"/>
  </externalReferences>
  <definedNames>
    <definedName name="_Adj1">#REF!</definedName>
    <definedName name="_Adj2">#REF!</definedName>
    <definedName name="_Adj3">#REF!</definedName>
    <definedName name="_xlnm._FilterDatabase" localSheetId="2" hidden="1">'Classes 1 -2 and 4'!$B$27:$B$67</definedName>
    <definedName name="_xlnm._FilterDatabase" localSheetId="3" hidden="1">'Classes 3, 5-9'!$C$23:$C$123</definedName>
    <definedName name="ADIPL">#REF!</definedName>
    <definedName name="ADIPL1">#REF!</definedName>
    <definedName name="ADIPLbalc">'Classes 1 -2 and 4'!$I$136</definedName>
    <definedName name="ADIPLClass1">'Classes 1 -2 and 4'!$I$132</definedName>
    <definedName name="ADIPLClass10">'Classes 1 -2 and 4'!$I$140</definedName>
    <definedName name="ADIPLone" localSheetId="2">'Classes 1 -2 and 4'!$I$132</definedName>
    <definedName name="ADIPLone">'Classes 3, 5-9'!$L$186</definedName>
    <definedName name="ADIPLthree">#REF!</definedName>
    <definedName name="ADIPLtwo">#REF!</definedName>
    <definedName name="AdjFacComAll" comment="Class 3, 5-9 All Adjustment Factors">'Adjustment factors'!#REF!</definedName>
    <definedName name="AdjFacComPart" comment="Class 3, 5-9 Adjustment Factors minus Corridor">'Adjustment factors'!#REF!</definedName>
    <definedName name="Adjfactors" localSheetId="2">'Classes 1 -2 and 4'!$W$81:$X$100</definedName>
    <definedName name="Adjfactors01">'Classes 3, 5-9'!$W$134:$Y$146</definedName>
    <definedName name="Adjfactors1" localSheetId="2">'Classes 1 -2 and 4'!$X$80:$Y$91</definedName>
    <definedName name="Adjfactors1">'Classes 3, 5-9'!$W$134:$X$145</definedName>
    <definedName name="Afactors">'Adjustment factors'!$R$12:$T$25</definedName>
    <definedName name="AllInputsOK">[1]Calculator!$AY$28</definedName>
    <definedName name="Allinputsokres">'Classes 1 -2 and 4'!$BB$81</definedName>
    <definedName name="ansarea1">#REF!</definedName>
    <definedName name="ansarea2">#REF!</definedName>
    <definedName name="ansarea3">#REF!</definedName>
    <definedName name="ansarea4">#REF!</definedName>
    <definedName name="ansarea5">#REF!</definedName>
    <definedName name="ansarea6">#REF!</definedName>
    <definedName name="ansarea7">#REF!</definedName>
    <definedName name="area1">#REF!</definedName>
    <definedName name="area2">#REF!</definedName>
    <definedName name="area3">#REF!</definedName>
    <definedName name="area4">#REF!</definedName>
    <definedName name="area5">#REF!</definedName>
    <definedName name="area6">#REF!</definedName>
    <definedName name="area7">#REF!</definedName>
    <definedName name="area8">#REF!</definedName>
    <definedName name="AreaUsed">[1]Calculator!$U$33:$U$72</definedName>
    <definedName name="AveADIPL">'Classes 1 -2 and 4'!$I$133</definedName>
    <definedName name="Balconytrue">'Classes 1 -2 and 4'!$AX$81</definedName>
    <definedName name="Class1">'Classes 1 -2 and 4'!$W$101</definedName>
    <definedName name="Class10">'Classes 1 -2 and 4'!$W$104</definedName>
    <definedName name="Class2">'Classes 1 -2 and 4'!$W$102</definedName>
    <definedName name="Class4">'Classes 1 -2 and 4'!$W$103</definedName>
    <definedName name="ClassificationOne">'Classes 3, 5-9'!$P$11</definedName>
    <definedName name="ClassificationTwo">'Classes 1 -2 and 4'!$N$11</definedName>
    <definedName name="ComplianceErrorsTotal">[1]Calculator!$CC$28</definedName>
    <definedName name="Corridors.">'Classes 3, 5-9'!$G$140</definedName>
    <definedName name="_xlnm.Criteria" localSheetId="2">'Classes 1 -2 and 4'!$D$15</definedName>
    <definedName name="_xlnm.Criteria" localSheetId="3">'Classes 3, 5-9'!$E$15</definedName>
    <definedName name="DescriptionOne">'Classes 3, 5-9'!$E$11</definedName>
    <definedName name="DescriptionTwo">'Classes 1 -2 and 4'!$D$11</definedName>
    <definedName name="DynamicDim">'Adjustment factors'!$R$21</definedName>
    <definedName name="DynamicdimmingJ">'Classes 3, 5-9'!$W$142</definedName>
    <definedName name="eNA">'Adjustment factors'!$V$16</definedName>
    <definedName name="FailBalcony">'Classes 1 -2 and 4'!$R$148</definedName>
    <definedName name="FailCheck">'Classes 3, 5-9'!$T$189</definedName>
    <definedName name="FailClass1">'Classes 1 -2 and 4'!$R$144</definedName>
    <definedName name="FailClass10">'Classes 1 -2 and 4'!$R$152</definedName>
    <definedName name="FailCom">'Classes 3, 5-9'!$P$160</definedName>
    <definedName name="FailRes">'Classes 1 -2 and 4'!$R$144</definedName>
    <definedName name="firstinputsres">'Classes 1 -2 and 4'!$J$97</definedName>
    <definedName name="FixedDim">'Adjustment factors'!$R$22</definedName>
    <definedName name="Fixeddimming">'Classes 3, 5-9'!$W$143</definedName>
    <definedName name="fNA">'Adjustment factors'!$X$17</definedName>
    <definedName name="GeneralAdviceOne">'Classes 3, 5-9'!$AW$24</definedName>
    <definedName name="GeneralAdviceTwo">'Classes 1 -2 and 4'!$BK$28</definedName>
    <definedName name="InputIssuesOne">'Classes 3, 5-9'!$DO$21</definedName>
    <definedName name="InputIssuesTwo">'Classes 1 -2 and 4'!$EB$25</definedName>
    <definedName name="jNA">'Adjustment factors'!$X$21</definedName>
    <definedName name="LocationLimitsTwo" localSheetId="2">'Classes 1 -2 and 4'!$H$80:$I$84</definedName>
    <definedName name="ManualDime">'Adjustment factors'!$R$16</definedName>
    <definedName name="ManualDimf">'Adjustment factors'!$R$17</definedName>
    <definedName name="MIPDLbalc">'Classes 1 -2 and 4'!$I$148</definedName>
    <definedName name="MIPDLClass1">'Classes 1 -2 and 4'!$I$144</definedName>
    <definedName name="MIPDLClass10">'Classes 1 -2 and 4'!$I$152</definedName>
    <definedName name="MIPDLONE" localSheetId="2">'Classes 1 -2 and 4'!$I$144</definedName>
    <definedName name="MIPDLONE">'Classes 3, 5-9'!$L$190</definedName>
    <definedName name="MIPDLRES">#REF!</definedName>
    <definedName name="MIPDLThree">#REF!</definedName>
    <definedName name="MIPDLtwo">#REF!</definedName>
    <definedName name="Onevalueinvalid">'Classes 1 -2 and 4'!$BP$85</definedName>
    <definedName name="PassBalcony">'Classes 1 -2 and 4'!$R$136</definedName>
    <definedName name="Passcheck">'Classes 3, 5-9'!$T$186</definedName>
    <definedName name="PassClass1">'Classes 1 -2 and 4'!$R$132</definedName>
    <definedName name="PassClass10">'Classes 1 -2 and 4'!$R$140</definedName>
    <definedName name="PassCom">'Classes 3, 5-9'!$P$159</definedName>
    <definedName name="PassRes">'Classes 1 -2 and 4'!$R$132</definedName>
    <definedName name="PerAllowance">#REF!</definedName>
    <definedName name="perallowance3">#REF!</definedName>
    <definedName name="PerAllowanceRes">#REF!</definedName>
    <definedName name="Percent1">'Classes 1 -2 and 4'!$U$97</definedName>
    <definedName name="Percent10">'Classes 1 -2 and 4'!$U$100</definedName>
    <definedName name="percentage">'Classes 3, 5-9'!$R$186</definedName>
    <definedName name="Percentageofallowance">'Classes 1 -2 and 4'!$P$132</definedName>
    <definedName name="PercentBalcony">'Classes 1 -2 and 4'!$U$99</definedName>
    <definedName name="PrecisionTwo">'Classes 1 -2 and 4'!$P$107</definedName>
    <definedName name="_xlnm.Print_Area" localSheetId="4">'Adjustment factors'!$C$1:$N$52</definedName>
    <definedName name="_xlnm.Print_Area" localSheetId="2">'Classes 1 -2 and 4'!$B$1:$CF$76</definedName>
    <definedName name="_xlnm.Print_Area" localSheetId="3">'Classes 3, 5-9'!$C$1:$BQ$130</definedName>
    <definedName name="_xlnm.Print_Area" localSheetId="1">Help!$B$3:$E$98</definedName>
    <definedName name="_xlnm.Print_Area" localSheetId="0">'Main Menu'!$A$1:$T$46</definedName>
    <definedName name="_xlnm.Print_Area" localSheetId="5">'Multiple Lighting Systems'!$F$16:$N$52</definedName>
    <definedName name="_xlnm.Print_Area" localSheetId="7">Screenshots!$A$1:$X$257</definedName>
    <definedName name="_xlnm.Print_Area" localSheetId="6">Worksheet!$A$1:$P$8</definedName>
    <definedName name="_xlnm.Print_Titles" localSheetId="2">'Classes 1 -2 and 4'!$1:$27</definedName>
    <definedName name="_xlnm.Print_Titles" localSheetId="3">'Classes 3, 5-9'!$1:$23</definedName>
    <definedName name="ProgDim">'Adjustment factors'!$R$18</definedName>
    <definedName name="ResAdjustfactor01">'Classes 1 -2 and 4'!$X$80:$Z$92</definedName>
    <definedName name="ResClassifications">'Classes 1 -2 and 4'!$W$101:$W$104</definedName>
    <definedName name="resdynamicdimmingk">'Classes 1 -2 and 4'!$X$88</definedName>
    <definedName name="resFixeddimming">'Classes 1 -2 and 4'!$X$89</definedName>
    <definedName name="ResSpace">#REF!</definedName>
    <definedName name="roomaspect" localSheetId="2">'Classes 1 -2 and 4'!#REF!</definedName>
    <definedName name="roomaspect">'Classes 3, 5-9'!#REF!</definedName>
    <definedName name="RowsFilledOne">'Classes 3, 5-9'!$AI$18</definedName>
    <definedName name="RowsFilledTwo">'Classes 1 -2 and 4'!$AY$22</definedName>
    <definedName name="RowsPreferredOne">'Classes 3, 5-9'!$I$18</definedName>
    <definedName name="RowsPreferredTwo">'Classes 1 -2 and 4'!$G$18</definedName>
    <definedName name="RowsShownOne">'Classes 3, 5-9'!$BN$21</definedName>
    <definedName name="RowsShownTwo">'Classes 1 -2 and 4'!$CB$25</definedName>
    <definedName name="Screenshot1">Screenshots!$A$4:$A$47</definedName>
    <definedName name="Screenshot2">Screenshots!$A$55:$A$98</definedName>
    <definedName name="Screenshot3">Screenshots!$A$106:$A$150</definedName>
    <definedName name="Screenshot4">Screenshots!$A$158:$A$203</definedName>
    <definedName name="ShowPass" localSheetId="2">'Classes 1 -2 and 4'!$DR$29</definedName>
    <definedName name="ShowPass">'Classes 3, 5-9'!$DU$25</definedName>
    <definedName name="SpacenameS1" localSheetId="2">'Classes 1 -2 and 4'!$H$80:$H$124</definedName>
    <definedName name="SpacenameS2">#REF!</definedName>
    <definedName name="SpacenameS3">#REF!</definedName>
    <definedName name="SpaceS1">'Classes 3, 5-9'!$G$134:$K$175</definedName>
    <definedName name="SpaceS2">#REF!</definedName>
    <definedName name="SpaceS3">#REF!</definedName>
    <definedName name="SpacesActiveTwo">'Classes 1 -2 and 4'!$J$85</definedName>
    <definedName name="Storey">'Classes 1 -2 and 4'!#REF!</definedName>
    <definedName name="StoreyNonRes">'Classes 3, 5-9'!#REF!</definedName>
    <definedName name="TopInputsOKOne">'Classes 3, 5-9'!$DO$11</definedName>
    <definedName name="TopInputsOKTwo">'Classes 1 -2 and 4'!$EB$11</definedName>
    <definedName name="TotalAllowBalc">'Classes 1 -2 and 4'!$I$149</definedName>
    <definedName name="TotalAllowClass1">'Classes 1 -2 and 4'!$I$145</definedName>
    <definedName name="TotalAllowClass10">'Classes 1 -2 and 4'!$I$153</definedName>
    <definedName name="totalperallowance">#REF!</definedName>
    <definedName name="TypeofSpaceres">'Classes 1 -2 and 4'!$E$80:$G$89</definedName>
    <definedName name="ValidControlsAll">'Adjustment factors'!$X$12:$X$24</definedName>
    <definedName name="ValidControlsPart">'Adjustment factors'!$X$13:$X$24</definedName>
    <definedName name="ValidControlsRes" comment="Adjustment Factors for Residential Buildings Only">'Adjustment factors'!$V$12:$V$24</definedName>
    <definedName name="ValidControlsResParts" comment="Adjustment Factors for Residential Buildings only,excluding corridor space">'Adjustment factors'!$V$13:$V$24</definedName>
    <definedName name="ValidLocationsOne">'Classes 3, 5-9'!$G$134:$G$175</definedName>
    <definedName name="ValidLocationsTwo" comment="Range dimensions vary to suit contents and avoid empty choices in Data Validation list.">OFFSET('Classes 1 -2 and 4'!$K$80,0,0,SpacesActiveTwo,1)</definedName>
    <definedName name="VisibleFailures" localSheetId="2">'Classes 1 -2 and 4'!$CS$36</definedName>
    <definedName name="VisibleFailures">'Classes 3, 5-9'!$CL$32</definedName>
  </definedNames>
  <calcPr calcId="145621"/>
</workbook>
</file>

<file path=xl/calcChain.xml><?xml version="1.0" encoding="utf-8"?>
<calcChain xmlns="http://schemas.openxmlformats.org/spreadsheetml/2006/main">
  <c r="AV29" i="15" l="1"/>
  <c r="DG26" i="3" l="1"/>
  <c r="DT40" i="15" l="1"/>
  <c r="DT41" i="15"/>
  <c r="DT42" i="15"/>
  <c r="DT43" i="15"/>
  <c r="DT44" i="15"/>
  <c r="DT45" i="15"/>
  <c r="DT46" i="15"/>
  <c r="DT47" i="15"/>
  <c r="DT48" i="15"/>
  <c r="DT49" i="15"/>
  <c r="DT50" i="15"/>
  <c r="DT51" i="15"/>
  <c r="DT52" i="15"/>
  <c r="DT53" i="15"/>
  <c r="DT54" i="15"/>
  <c r="DT55" i="15"/>
  <c r="DT56" i="15"/>
  <c r="DT57" i="15"/>
  <c r="DT58" i="15"/>
  <c r="DT59" i="15"/>
  <c r="DT60" i="15"/>
  <c r="DT61" i="15"/>
  <c r="DT62" i="15"/>
  <c r="DT63" i="15"/>
  <c r="DT64" i="15"/>
  <c r="DT65" i="15"/>
  <c r="DT66" i="15"/>
  <c r="DT67" i="15"/>
  <c r="DT29" i="15"/>
  <c r="DT30" i="15"/>
  <c r="DT31" i="15"/>
  <c r="DT32" i="15"/>
  <c r="DT33" i="15"/>
  <c r="DT34" i="15"/>
  <c r="DT35" i="15"/>
  <c r="DT36" i="15"/>
  <c r="DT37" i="15"/>
  <c r="DT38" i="15"/>
  <c r="DT39" i="15"/>
  <c r="DT28" i="15"/>
  <c r="V29" i="15" l="1"/>
  <c r="V30" i="15"/>
  <c r="V31" i="15"/>
  <c r="V32" i="15"/>
  <c r="V33" i="15"/>
  <c r="V34" i="15"/>
  <c r="V35" i="15"/>
  <c r="V36" i="15"/>
  <c r="V37" i="15"/>
  <c r="V38" i="15"/>
  <c r="V39" i="15"/>
  <c r="V40" i="15"/>
  <c r="V41" i="15"/>
  <c r="V42" i="15"/>
  <c r="V43" i="15"/>
  <c r="V44" i="15"/>
  <c r="V45" i="15"/>
  <c r="V46" i="15"/>
  <c r="V47" i="15"/>
  <c r="V48" i="15"/>
  <c r="V49" i="15"/>
  <c r="V50" i="15"/>
  <c r="V51" i="15"/>
  <c r="V52" i="15"/>
  <c r="V53" i="15"/>
  <c r="V54" i="15"/>
  <c r="V55" i="15"/>
  <c r="V56" i="15"/>
  <c r="V57" i="15"/>
  <c r="V58" i="15"/>
  <c r="V59" i="15"/>
  <c r="V60" i="15"/>
  <c r="V61" i="15"/>
  <c r="V62" i="15"/>
  <c r="V63" i="15"/>
  <c r="V64" i="15"/>
  <c r="V65" i="15"/>
  <c r="V66" i="15"/>
  <c r="V67" i="15"/>
  <c r="V68" i="15"/>
  <c r="V28" i="15"/>
  <c r="AT38" i="15" l="1"/>
  <c r="AV38" i="15" s="1"/>
  <c r="AT39" i="15"/>
  <c r="AV39" i="15" s="1"/>
  <c r="AT40" i="15"/>
  <c r="AV40" i="15" s="1"/>
  <c r="AT41" i="15"/>
  <c r="AV41" i="15" s="1"/>
  <c r="AT42" i="15"/>
  <c r="AV42" i="15" s="1"/>
  <c r="AT43" i="15"/>
  <c r="AV43" i="15" s="1"/>
  <c r="AT44" i="15"/>
  <c r="AV44" i="15" s="1"/>
  <c r="AT45" i="15"/>
  <c r="AV45" i="15" s="1"/>
  <c r="AT46" i="15"/>
  <c r="AV46" i="15" s="1"/>
  <c r="AT47" i="15"/>
  <c r="AV47" i="15" s="1"/>
  <c r="AT48" i="15"/>
  <c r="AV48" i="15" s="1"/>
  <c r="AT49" i="15"/>
  <c r="AV49" i="15" s="1"/>
  <c r="AT50" i="15"/>
  <c r="AV50" i="15" s="1"/>
  <c r="AT51" i="15"/>
  <c r="AV51" i="15" s="1"/>
  <c r="AT52" i="15"/>
  <c r="AV52" i="15" s="1"/>
  <c r="AT53" i="15"/>
  <c r="AV53" i="15" s="1"/>
  <c r="AT54" i="15"/>
  <c r="AV54" i="15" s="1"/>
  <c r="AT55" i="15"/>
  <c r="AV55" i="15" s="1"/>
  <c r="AT56" i="15"/>
  <c r="AV56" i="15" s="1"/>
  <c r="AT57" i="15"/>
  <c r="AV57" i="15" s="1"/>
  <c r="AT58" i="15"/>
  <c r="AV58" i="15" s="1"/>
  <c r="AT59" i="15"/>
  <c r="AV59" i="15" s="1"/>
  <c r="AT60" i="15"/>
  <c r="AV60" i="15" s="1"/>
  <c r="AT61" i="15"/>
  <c r="AV61" i="15" s="1"/>
  <c r="AT62" i="15"/>
  <c r="AV62" i="15" s="1"/>
  <c r="AT63" i="15"/>
  <c r="AV63" i="15" s="1"/>
  <c r="AT64" i="15"/>
  <c r="AV64" i="15" s="1"/>
  <c r="AT65" i="15"/>
  <c r="AV65" i="15" s="1"/>
  <c r="AT66" i="15"/>
  <c r="AV66" i="15" s="1"/>
  <c r="AT67" i="15"/>
  <c r="AV67" i="15" s="1"/>
  <c r="AT68" i="15"/>
  <c r="AW68" i="15"/>
  <c r="AN28" i="3"/>
  <c r="AN29" i="3"/>
  <c r="AN30" i="3"/>
  <c r="AN31" i="3"/>
  <c r="AN32" i="3"/>
  <c r="AN33" i="3"/>
  <c r="AN34" i="3"/>
  <c r="AN35" i="3"/>
  <c r="AN36" i="3"/>
  <c r="AN37" i="3"/>
  <c r="AN38" i="3"/>
  <c r="AN39" i="3"/>
  <c r="AN40" i="3"/>
  <c r="AN41" i="3"/>
  <c r="AN42" i="3"/>
  <c r="AN43" i="3"/>
  <c r="AN44" i="3"/>
  <c r="AN45" i="3"/>
  <c r="AN46" i="3"/>
  <c r="AN47" i="3"/>
  <c r="AN48" i="3"/>
  <c r="AN49" i="3"/>
  <c r="AN50" i="3"/>
  <c r="AN51" i="3"/>
  <c r="AN52" i="3"/>
  <c r="AN53" i="3"/>
  <c r="AN54" i="3"/>
  <c r="AN55" i="3"/>
  <c r="AN56" i="3"/>
  <c r="AN57" i="3"/>
  <c r="AN58" i="3"/>
  <c r="AN59" i="3"/>
  <c r="AN60" i="3"/>
  <c r="AN61" i="3"/>
  <c r="AN62" i="3"/>
  <c r="AN63" i="3"/>
  <c r="AN64" i="3"/>
  <c r="AN65" i="3"/>
  <c r="AN66" i="3"/>
  <c r="AN67" i="3"/>
  <c r="AN68" i="3"/>
  <c r="AN69" i="3"/>
  <c r="AN70" i="3"/>
  <c r="AN71" i="3"/>
  <c r="AN72" i="3"/>
  <c r="AN73" i="3"/>
  <c r="AN74" i="3"/>
  <c r="AN75" i="3"/>
  <c r="AN76" i="3"/>
  <c r="AN77" i="3"/>
  <c r="AN78" i="3"/>
  <c r="AN79" i="3"/>
  <c r="AN80" i="3"/>
  <c r="AN81" i="3"/>
  <c r="AN82" i="3"/>
  <c r="AN83" i="3"/>
  <c r="AN84" i="3"/>
  <c r="AN85" i="3"/>
  <c r="AN86" i="3"/>
  <c r="AN87" i="3"/>
  <c r="AN88" i="3"/>
  <c r="AN89" i="3"/>
  <c r="AN90" i="3"/>
  <c r="AN91" i="3"/>
  <c r="AN92" i="3"/>
  <c r="AN93" i="3"/>
  <c r="AN94" i="3"/>
  <c r="AN95" i="3"/>
  <c r="AN96" i="3"/>
  <c r="AN97" i="3"/>
  <c r="AN98" i="3"/>
  <c r="AN99" i="3"/>
  <c r="AN100" i="3"/>
  <c r="AN101" i="3"/>
  <c r="AN102" i="3"/>
  <c r="AN103" i="3"/>
  <c r="AN104" i="3"/>
  <c r="AN105" i="3"/>
  <c r="AN106" i="3"/>
  <c r="AN107" i="3"/>
  <c r="AN108" i="3"/>
  <c r="AN109" i="3"/>
  <c r="AN110" i="3"/>
  <c r="AN111" i="3"/>
  <c r="AN112" i="3"/>
  <c r="AN113" i="3"/>
  <c r="AN114" i="3"/>
  <c r="AN115" i="3"/>
  <c r="AN116" i="3"/>
  <c r="AN117" i="3"/>
  <c r="AN118" i="3"/>
  <c r="AN119" i="3"/>
  <c r="AN120" i="3"/>
  <c r="AN121" i="3"/>
  <c r="AN122" i="3"/>
  <c r="AN123" i="3"/>
  <c r="AN27" i="3"/>
  <c r="V29" i="3"/>
  <c r="V30" i="3"/>
  <c r="V31" i="3"/>
  <c r="V32" i="3"/>
  <c r="V33" i="3"/>
  <c r="V34" i="3"/>
  <c r="V35" i="3"/>
  <c r="V36" i="3"/>
  <c r="V37" i="3"/>
  <c r="V38" i="3"/>
  <c r="V39" i="3"/>
  <c r="V40" i="3"/>
  <c r="V41" i="3"/>
  <c r="V42" i="3"/>
  <c r="V43" i="3"/>
  <c r="V44" i="3"/>
  <c r="V45" i="3"/>
  <c r="V46" i="3"/>
  <c r="V47" i="3"/>
  <c r="V48" i="3"/>
  <c r="V49" i="3"/>
  <c r="V50" i="3"/>
  <c r="V51" i="3"/>
  <c r="V52" i="3"/>
  <c r="V53" i="3"/>
  <c r="V54" i="3"/>
  <c r="V55" i="3"/>
  <c r="V56" i="3"/>
  <c r="V57" i="3"/>
  <c r="V58" i="3"/>
  <c r="V59" i="3"/>
  <c r="V60" i="3"/>
  <c r="V61" i="3"/>
  <c r="V62" i="3"/>
  <c r="V63" i="3"/>
  <c r="V64" i="3"/>
  <c r="V65" i="3"/>
  <c r="V66" i="3"/>
  <c r="V67" i="3"/>
  <c r="V68" i="3"/>
  <c r="V69" i="3"/>
  <c r="V70" i="3"/>
  <c r="V71" i="3"/>
  <c r="V72" i="3"/>
  <c r="V73" i="3"/>
  <c r="V74" i="3"/>
  <c r="V75" i="3"/>
  <c r="V76" i="3"/>
  <c r="V77" i="3"/>
  <c r="V78" i="3"/>
  <c r="V79" i="3"/>
  <c r="V80" i="3"/>
  <c r="V81" i="3"/>
  <c r="V82" i="3"/>
  <c r="V83" i="3"/>
  <c r="V84" i="3"/>
  <c r="V85" i="3"/>
  <c r="V86" i="3"/>
  <c r="V87" i="3"/>
  <c r="V88" i="3"/>
  <c r="V89" i="3"/>
  <c r="V90" i="3"/>
  <c r="V91" i="3"/>
  <c r="V92" i="3"/>
  <c r="V93" i="3"/>
  <c r="V94" i="3"/>
  <c r="V95" i="3"/>
  <c r="V96" i="3"/>
  <c r="V97" i="3"/>
  <c r="V98" i="3"/>
  <c r="V99" i="3"/>
  <c r="V100" i="3"/>
  <c r="V101" i="3"/>
  <c r="V102" i="3"/>
  <c r="V103" i="3"/>
  <c r="V104" i="3"/>
  <c r="V105" i="3"/>
  <c r="V106" i="3"/>
  <c r="V107" i="3"/>
  <c r="V108" i="3"/>
  <c r="V109" i="3"/>
  <c r="V110" i="3"/>
  <c r="V111" i="3"/>
  <c r="V112" i="3"/>
  <c r="V113" i="3"/>
  <c r="V114" i="3"/>
  <c r="V115" i="3"/>
  <c r="V116" i="3"/>
  <c r="V117" i="3"/>
  <c r="V118" i="3"/>
  <c r="V119" i="3"/>
  <c r="V120" i="3"/>
  <c r="V121" i="3"/>
  <c r="V122" i="3"/>
  <c r="V123" i="3"/>
  <c r="V24" i="3"/>
  <c r="V25" i="3"/>
  <c r="V26" i="3"/>
  <c r="V27" i="3"/>
  <c r="V28" i="3"/>
  <c r="AX39" i="15"/>
  <c r="AX40" i="15"/>
  <c r="AX41" i="15"/>
  <c r="AX42" i="15"/>
  <c r="AX43" i="15"/>
  <c r="AX44" i="15"/>
  <c r="AX45" i="15"/>
  <c r="AX46" i="15"/>
  <c r="AX47" i="15"/>
  <c r="AX48" i="15"/>
  <c r="AX49" i="15"/>
  <c r="AX50" i="15"/>
  <c r="AX51" i="15"/>
  <c r="AX52" i="15"/>
  <c r="AX53" i="15"/>
  <c r="AX54" i="15"/>
  <c r="AX55" i="15"/>
  <c r="AX56" i="15"/>
  <c r="AX57" i="15"/>
  <c r="AX58" i="15"/>
  <c r="AX59" i="15"/>
  <c r="AX60" i="15"/>
  <c r="AX61" i="15"/>
  <c r="AX62" i="15"/>
  <c r="AX63" i="15"/>
  <c r="AX64" i="15"/>
  <c r="AX65" i="15"/>
  <c r="AX66" i="15"/>
  <c r="AX67" i="15"/>
  <c r="AX68" i="15"/>
  <c r="AV68" i="15"/>
  <c r="DO28" i="15"/>
  <c r="AW66" i="15" l="1"/>
  <c r="AW62" i="15"/>
  <c r="AW54" i="15"/>
  <c r="AW50" i="15"/>
  <c r="AW46" i="15"/>
  <c r="AW38" i="15"/>
  <c r="AW65" i="15"/>
  <c r="AW61" i="15"/>
  <c r="AW57" i="15"/>
  <c r="AW53" i="15"/>
  <c r="AW49" i="15"/>
  <c r="AW45" i="15"/>
  <c r="AW41" i="15"/>
  <c r="AW64" i="15"/>
  <c r="AW56" i="15"/>
  <c r="AW52" i="15"/>
  <c r="AW48" i="15"/>
  <c r="AW44" i="15"/>
  <c r="AW40" i="15"/>
  <c r="AW67" i="15"/>
  <c r="AW63" i="15"/>
  <c r="AW59" i="15"/>
  <c r="AW55" i="15"/>
  <c r="AW51" i="15"/>
  <c r="AW47" i="15"/>
  <c r="AW43" i="15"/>
  <c r="AW39" i="15"/>
  <c r="AW60" i="15"/>
  <c r="AW58" i="15"/>
  <c r="AW42" i="15"/>
  <c r="O11" i="15"/>
  <c r="DH25" i="3" l="1"/>
  <c r="DH26" i="3"/>
  <c r="DH27" i="3"/>
  <c r="DH28" i="3"/>
  <c r="DH29" i="3"/>
  <c r="DH30" i="3"/>
  <c r="DH31" i="3"/>
  <c r="DH32" i="3"/>
  <c r="DH33" i="3"/>
  <c r="DH34" i="3"/>
  <c r="DH35" i="3"/>
  <c r="DH36" i="3"/>
  <c r="DH37" i="3"/>
  <c r="DH38" i="3"/>
  <c r="DH39" i="3"/>
  <c r="DH40" i="3"/>
  <c r="DH41" i="3"/>
  <c r="DH42" i="3"/>
  <c r="DH43" i="3"/>
  <c r="DH44" i="3"/>
  <c r="DH45" i="3"/>
  <c r="DH46" i="3"/>
  <c r="DH47" i="3"/>
  <c r="DH48" i="3"/>
  <c r="DH49" i="3"/>
  <c r="DH50" i="3"/>
  <c r="DH51" i="3"/>
  <c r="DH52" i="3"/>
  <c r="DH53" i="3"/>
  <c r="DH54" i="3"/>
  <c r="DH55" i="3"/>
  <c r="DH56" i="3"/>
  <c r="DH57" i="3"/>
  <c r="DH58" i="3"/>
  <c r="DH59" i="3"/>
  <c r="DH60" i="3"/>
  <c r="DH61" i="3"/>
  <c r="DH62" i="3"/>
  <c r="DH63" i="3"/>
  <c r="DH64" i="3"/>
  <c r="DH65" i="3"/>
  <c r="DH66" i="3"/>
  <c r="DH67" i="3"/>
  <c r="DH68" i="3"/>
  <c r="DH69" i="3"/>
  <c r="DH70" i="3"/>
  <c r="DH71" i="3"/>
  <c r="DH72" i="3"/>
  <c r="DH73" i="3"/>
  <c r="DH74" i="3"/>
  <c r="DH75" i="3"/>
  <c r="DH76" i="3"/>
  <c r="DH77" i="3"/>
  <c r="DH78" i="3"/>
  <c r="DH79" i="3"/>
  <c r="DH80" i="3"/>
  <c r="DH81" i="3"/>
  <c r="DH82" i="3"/>
  <c r="DH83" i="3"/>
  <c r="DH84" i="3"/>
  <c r="DH85" i="3"/>
  <c r="DH86" i="3"/>
  <c r="DH87" i="3"/>
  <c r="DH88" i="3"/>
  <c r="DH89" i="3"/>
  <c r="DH90" i="3"/>
  <c r="DH91" i="3"/>
  <c r="DH92" i="3"/>
  <c r="DH93" i="3"/>
  <c r="DH94" i="3"/>
  <c r="DH95" i="3"/>
  <c r="DH96" i="3"/>
  <c r="DH97" i="3"/>
  <c r="DH98" i="3"/>
  <c r="DH99" i="3"/>
  <c r="DH100" i="3"/>
  <c r="DH101" i="3"/>
  <c r="DH102" i="3"/>
  <c r="DH103" i="3"/>
  <c r="DH104" i="3"/>
  <c r="DH105" i="3"/>
  <c r="DH106" i="3"/>
  <c r="DH107" i="3"/>
  <c r="DH108" i="3"/>
  <c r="DH109" i="3"/>
  <c r="DH110" i="3"/>
  <c r="DH111" i="3"/>
  <c r="DH112" i="3"/>
  <c r="DH113" i="3"/>
  <c r="DH114" i="3"/>
  <c r="DH115" i="3"/>
  <c r="DH116" i="3"/>
  <c r="DH117" i="3"/>
  <c r="DH118" i="3"/>
  <c r="DH119" i="3"/>
  <c r="DH120" i="3"/>
  <c r="DH121" i="3"/>
  <c r="DH122" i="3"/>
  <c r="DH123" i="3"/>
  <c r="DH24" i="3"/>
  <c r="DB24" i="3"/>
  <c r="DB25" i="3"/>
  <c r="DB26" i="3"/>
  <c r="DB27" i="3"/>
  <c r="DB28" i="3"/>
  <c r="DB29" i="3"/>
  <c r="DB30" i="3"/>
  <c r="DB31" i="3"/>
  <c r="DB32" i="3"/>
  <c r="DB33" i="3"/>
  <c r="DB34" i="3"/>
  <c r="DB35" i="3"/>
  <c r="DB36" i="3"/>
  <c r="DB37" i="3"/>
  <c r="DB38" i="3"/>
  <c r="DB39" i="3"/>
  <c r="DB40" i="3"/>
  <c r="DB41" i="3"/>
  <c r="DB42" i="3"/>
  <c r="DB43" i="3"/>
  <c r="DB44" i="3"/>
  <c r="DB45" i="3"/>
  <c r="DB46" i="3"/>
  <c r="DB47" i="3"/>
  <c r="DB48" i="3"/>
  <c r="DB49" i="3"/>
  <c r="DB50" i="3"/>
  <c r="DB51" i="3"/>
  <c r="DB52" i="3"/>
  <c r="DB53" i="3"/>
  <c r="DB54" i="3"/>
  <c r="DB55" i="3"/>
  <c r="DB56" i="3"/>
  <c r="DB57" i="3"/>
  <c r="DB58" i="3"/>
  <c r="DB59" i="3"/>
  <c r="DB60" i="3"/>
  <c r="DB61" i="3"/>
  <c r="DB62" i="3"/>
  <c r="DB63" i="3"/>
  <c r="DB64" i="3"/>
  <c r="DB65" i="3"/>
  <c r="DB66" i="3"/>
  <c r="DB67" i="3"/>
  <c r="DB68" i="3"/>
  <c r="DB69" i="3"/>
  <c r="DB70" i="3"/>
  <c r="DB71" i="3"/>
  <c r="DB72" i="3"/>
  <c r="DB73" i="3"/>
  <c r="DB74" i="3"/>
  <c r="DB75" i="3"/>
  <c r="DB76" i="3"/>
  <c r="DB77" i="3"/>
  <c r="DB78" i="3"/>
  <c r="DB79" i="3"/>
  <c r="DB80" i="3"/>
  <c r="DB81" i="3"/>
  <c r="DB82" i="3"/>
  <c r="DB83" i="3"/>
  <c r="DB84" i="3"/>
  <c r="DB85" i="3"/>
  <c r="DB86" i="3"/>
  <c r="DB87" i="3"/>
  <c r="DB88" i="3"/>
  <c r="DB89" i="3"/>
  <c r="DB90" i="3"/>
  <c r="DB91" i="3"/>
  <c r="DB92" i="3"/>
  <c r="DB93" i="3"/>
  <c r="DB94" i="3"/>
  <c r="DB95" i="3"/>
  <c r="DB96" i="3"/>
  <c r="DB97" i="3"/>
  <c r="DB98" i="3"/>
  <c r="DB99" i="3"/>
  <c r="DB100" i="3"/>
  <c r="DB101" i="3"/>
  <c r="DB102" i="3"/>
  <c r="DB103" i="3"/>
  <c r="DB104" i="3"/>
  <c r="DB105" i="3"/>
  <c r="DB106" i="3"/>
  <c r="DB107" i="3"/>
  <c r="DB108" i="3"/>
  <c r="DB109" i="3"/>
  <c r="DB110" i="3"/>
  <c r="DB111" i="3"/>
  <c r="DB112" i="3"/>
  <c r="DB113" i="3"/>
  <c r="DB114" i="3"/>
  <c r="DB115" i="3"/>
  <c r="DB116" i="3"/>
  <c r="DB117" i="3"/>
  <c r="DB118" i="3"/>
  <c r="DB119" i="3"/>
  <c r="DB120" i="3"/>
  <c r="DB121" i="3"/>
  <c r="DB122" i="3"/>
  <c r="DB123" i="3"/>
  <c r="CZ25" i="3"/>
  <c r="CZ26" i="3"/>
  <c r="CZ27" i="3"/>
  <c r="CZ28" i="3"/>
  <c r="CZ29" i="3"/>
  <c r="CZ30" i="3"/>
  <c r="CZ31" i="3"/>
  <c r="CZ32" i="3"/>
  <c r="CZ33" i="3"/>
  <c r="CZ34" i="3"/>
  <c r="CZ35" i="3"/>
  <c r="CZ36" i="3"/>
  <c r="CZ37" i="3"/>
  <c r="CZ38" i="3"/>
  <c r="CZ39" i="3"/>
  <c r="CZ40" i="3"/>
  <c r="CZ41" i="3"/>
  <c r="CZ42" i="3"/>
  <c r="CZ43" i="3"/>
  <c r="CZ44" i="3"/>
  <c r="CZ45" i="3"/>
  <c r="CZ46" i="3"/>
  <c r="CZ47" i="3"/>
  <c r="CZ48" i="3"/>
  <c r="CZ49" i="3"/>
  <c r="CZ50" i="3"/>
  <c r="CZ51" i="3"/>
  <c r="CZ52" i="3"/>
  <c r="CZ53" i="3"/>
  <c r="CZ54" i="3"/>
  <c r="CZ55" i="3"/>
  <c r="CZ56" i="3"/>
  <c r="CZ57" i="3"/>
  <c r="CZ58" i="3"/>
  <c r="CZ59" i="3"/>
  <c r="CZ60" i="3"/>
  <c r="CZ61" i="3"/>
  <c r="CZ62" i="3"/>
  <c r="CZ63" i="3"/>
  <c r="CZ64" i="3"/>
  <c r="CZ65" i="3"/>
  <c r="CZ66" i="3"/>
  <c r="CZ67" i="3"/>
  <c r="CZ68" i="3"/>
  <c r="CZ69" i="3"/>
  <c r="CZ70" i="3"/>
  <c r="CZ71" i="3"/>
  <c r="CZ72" i="3"/>
  <c r="CZ73" i="3"/>
  <c r="CZ74" i="3"/>
  <c r="CZ75" i="3"/>
  <c r="CZ76" i="3"/>
  <c r="CZ77" i="3"/>
  <c r="CZ78" i="3"/>
  <c r="CZ79" i="3"/>
  <c r="CZ80" i="3"/>
  <c r="CZ81" i="3"/>
  <c r="CZ82" i="3"/>
  <c r="CZ83" i="3"/>
  <c r="CZ84" i="3"/>
  <c r="CZ85" i="3"/>
  <c r="CZ86" i="3"/>
  <c r="CZ87" i="3"/>
  <c r="CZ88" i="3"/>
  <c r="CZ89" i="3"/>
  <c r="CZ90" i="3"/>
  <c r="CZ91" i="3"/>
  <c r="CZ92" i="3"/>
  <c r="CZ93" i="3"/>
  <c r="CZ94" i="3"/>
  <c r="CZ95" i="3"/>
  <c r="CZ96" i="3"/>
  <c r="CZ97" i="3"/>
  <c r="CZ98" i="3"/>
  <c r="CZ99" i="3"/>
  <c r="CZ100" i="3"/>
  <c r="CZ101" i="3"/>
  <c r="CZ102" i="3"/>
  <c r="CZ103" i="3"/>
  <c r="CZ104" i="3"/>
  <c r="CZ105" i="3"/>
  <c r="CZ106" i="3"/>
  <c r="CZ107" i="3"/>
  <c r="CZ108" i="3"/>
  <c r="CZ109" i="3"/>
  <c r="CZ110" i="3"/>
  <c r="CZ111" i="3"/>
  <c r="CZ112" i="3"/>
  <c r="CZ113" i="3"/>
  <c r="CZ114" i="3"/>
  <c r="CZ115" i="3"/>
  <c r="CZ116" i="3"/>
  <c r="CZ117" i="3"/>
  <c r="CZ118" i="3"/>
  <c r="CZ119" i="3"/>
  <c r="CZ120" i="3"/>
  <c r="CZ121" i="3"/>
  <c r="CZ122" i="3"/>
  <c r="CZ123" i="3"/>
  <c r="CZ24" i="3"/>
  <c r="DU29" i="15" l="1"/>
  <c r="DU30" i="15"/>
  <c r="DU31" i="15"/>
  <c r="DU32" i="15"/>
  <c r="DU33" i="15"/>
  <c r="DU34" i="15"/>
  <c r="DU35" i="15"/>
  <c r="DU36" i="15"/>
  <c r="DU37" i="15"/>
  <c r="DU38" i="15"/>
  <c r="DU39" i="15"/>
  <c r="DU40" i="15"/>
  <c r="DU41" i="15"/>
  <c r="DU42" i="15"/>
  <c r="DU43" i="15"/>
  <c r="DU44" i="15"/>
  <c r="DU45" i="15"/>
  <c r="DU46" i="15"/>
  <c r="DU47" i="15"/>
  <c r="DU48" i="15"/>
  <c r="DU49" i="15"/>
  <c r="DU50" i="15"/>
  <c r="DU51" i="15"/>
  <c r="DU52" i="15"/>
  <c r="DU53" i="15"/>
  <c r="DU54" i="15"/>
  <c r="DU55" i="15"/>
  <c r="DU56" i="15"/>
  <c r="DU57" i="15"/>
  <c r="DU58" i="15"/>
  <c r="DU59" i="15"/>
  <c r="DU60" i="15"/>
  <c r="DU61" i="15"/>
  <c r="DU62" i="15"/>
  <c r="DU63" i="15"/>
  <c r="DU64" i="15"/>
  <c r="DU65" i="15"/>
  <c r="DU66" i="15"/>
  <c r="DU67" i="15"/>
  <c r="DU28" i="15"/>
  <c r="DO29" i="15" l="1"/>
  <c r="DO30" i="15"/>
  <c r="DO31" i="15"/>
  <c r="DO32" i="15"/>
  <c r="DO33" i="15"/>
  <c r="DO34" i="15"/>
  <c r="DO35" i="15"/>
  <c r="DO36" i="15"/>
  <c r="DO37" i="15"/>
  <c r="DO38" i="15"/>
  <c r="DO39" i="15"/>
  <c r="DO40" i="15"/>
  <c r="DO41" i="15"/>
  <c r="DO42" i="15"/>
  <c r="DO43" i="15"/>
  <c r="DO44" i="15"/>
  <c r="DO45" i="15"/>
  <c r="DO46" i="15"/>
  <c r="DO47" i="15"/>
  <c r="DO48" i="15"/>
  <c r="DO49" i="15"/>
  <c r="DO50" i="15"/>
  <c r="DO51" i="15"/>
  <c r="DO52" i="15"/>
  <c r="DO53" i="15"/>
  <c r="DO54" i="15"/>
  <c r="DO55" i="15"/>
  <c r="DO56" i="15"/>
  <c r="DO57" i="15"/>
  <c r="DO58" i="15"/>
  <c r="DO59" i="15"/>
  <c r="DO60" i="15"/>
  <c r="DO61" i="15"/>
  <c r="DO62" i="15"/>
  <c r="DO63" i="15"/>
  <c r="DO64" i="15"/>
  <c r="DO65" i="15"/>
  <c r="DO66" i="15"/>
  <c r="DO67" i="15"/>
  <c r="DM28" i="15"/>
  <c r="DM30" i="15" l="1"/>
  <c r="DM31" i="15"/>
  <c r="DM32" i="15"/>
  <c r="DM33" i="15"/>
  <c r="DM34" i="15"/>
  <c r="DM35" i="15"/>
  <c r="DM36" i="15"/>
  <c r="DM37" i="15"/>
  <c r="DM38" i="15"/>
  <c r="DM39" i="15"/>
  <c r="DM40" i="15"/>
  <c r="DM41" i="15"/>
  <c r="DM42" i="15"/>
  <c r="DM43" i="15"/>
  <c r="DM44" i="15"/>
  <c r="DM45" i="15"/>
  <c r="DM46" i="15"/>
  <c r="DM47" i="15"/>
  <c r="DM48" i="15"/>
  <c r="DM49" i="15"/>
  <c r="DM50" i="15"/>
  <c r="DM51" i="15"/>
  <c r="DM52" i="15"/>
  <c r="DM53" i="15"/>
  <c r="DM54" i="15"/>
  <c r="DM55" i="15"/>
  <c r="DM56" i="15"/>
  <c r="DM57" i="15"/>
  <c r="DM58" i="15"/>
  <c r="DM59" i="15"/>
  <c r="DM60" i="15"/>
  <c r="DM61" i="15"/>
  <c r="DM62" i="15"/>
  <c r="DM63" i="15"/>
  <c r="DM64" i="15"/>
  <c r="DM65" i="15"/>
  <c r="DM66" i="15"/>
  <c r="DM67" i="15"/>
  <c r="DM29" i="15"/>
  <c r="W11" i="4" l="1"/>
  <c r="X24" i="4"/>
  <c r="X23" i="4"/>
  <c r="X22" i="4"/>
  <c r="X20" i="4"/>
  <c r="X19" i="4"/>
  <c r="X18" i="4"/>
  <c r="X15" i="4"/>
  <c r="X14" i="4"/>
  <c r="X13" i="4"/>
  <c r="X12" i="4"/>
  <c r="V24" i="4"/>
  <c r="V23" i="4"/>
  <c r="V22" i="4"/>
  <c r="V20" i="4"/>
  <c r="V19" i="4"/>
  <c r="V18" i="4"/>
  <c r="V15" i="4"/>
  <c r="V14" i="4"/>
  <c r="V13" i="4"/>
  <c r="V12" i="4"/>
  <c r="Y11" i="4"/>
  <c r="X21" i="4" l="1"/>
  <c r="X17" i="4"/>
  <c r="V21" i="4"/>
  <c r="V16" i="4"/>
  <c r="V17" i="4"/>
  <c r="X16" i="4"/>
  <c r="S137" i="3" s="1"/>
  <c r="CT24" i="3"/>
  <c r="CU24" i="3"/>
  <c r="CV24" i="3"/>
  <c r="CW24" i="3"/>
  <c r="CX24" i="3"/>
  <c r="CY24" i="3"/>
  <c r="DA24" i="3"/>
  <c r="DI24" i="3"/>
  <c r="DD24" i="3"/>
  <c r="DE24" i="3"/>
  <c r="DF24" i="3"/>
  <c r="DG24" i="3"/>
  <c r="DK24" i="3"/>
  <c r="DL24" i="3"/>
  <c r="DM24" i="3"/>
  <c r="DN24" i="3"/>
  <c r="CT25" i="3"/>
  <c r="CU25" i="3"/>
  <c r="CV25" i="3"/>
  <c r="CW25" i="3"/>
  <c r="CX25" i="3"/>
  <c r="CY25" i="3"/>
  <c r="DA25" i="3"/>
  <c r="DI25" i="3"/>
  <c r="DD25" i="3"/>
  <c r="DE25" i="3"/>
  <c r="DF25" i="3"/>
  <c r="DG25" i="3"/>
  <c r="DK25" i="3"/>
  <c r="DL25" i="3"/>
  <c r="DM25" i="3"/>
  <c r="DN25" i="3"/>
  <c r="CT26" i="3"/>
  <c r="CU26" i="3"/>
  <c r="CV26" i="3"/>
  <c r="CW26" i="3"/>
  <c r="CX26" i="3"/>
  <c r="CY26" i="3"/>
  <c r="DA26" i="3"/>
  <c r="DI26" i="3"/>
  <c r="DD26" i="3"/>
  <c r="DE26" i="3"/>
  <c r="DF26" i="3"/>
  <c r="DK26" i="3"/>
  <c r="DL26" i="3"/>
  <c r="DM26" i="3"/>
  <c r="DN26" i="3"/>
  <c r="CT27" i="3"/>
  <c r="CU27" i="3"/>
  <c r="CV27" i="3"/>
  <c r="CW27" i="3"/>
  <c r="CX27" i="3"/>
  <c r="CY27" i="3"/>
  <c r="DA27" i="3"/>
  <c r="DI27" i="3"/>
  <c r="DD27" i="3"/>
  <c r="DE27" i="3"/>
  <c r="DF27" i="3"/>
  <c r="DG27" i="3"/>
  <c r="DK27" i="3"/>
  <c r="DL27" i="3"/>
  <c r="DM27" i="3"/>
  <c r="DN27" i="3"/>
  <c r="CT28" i="3"/>
  <c r="CU28" i="3"/>
  <c r="CV28" i="3"/>
  <c r="CW28" i="3"/>
  <c r="CX28" i="3"/>
  <c r="CY28" i="3"/>
  <c r="DA28" i="3"/>
  <c r="DI28" i="3"/>
  <c r="DD28" i="3"/>
  <c r="DE28" i="3"/>
  <c r="DF28" i="3"/>
  <c r="DG28" i="3"/>
  <c r="DK28" i="3"/>
  <c r="DL28" i="3"/>
  <c r="DM28" i="3"/>
  <c r="DN28" i="3"/>
  <c r="CT29" i="3"/>
  <c r="CU29" i="3"/>
  <c r="CV29" i="3"/>
  <c r="CW29" i="3"/>
  <c r="CX29" i="3"/>
  <c r="CY29" i="3"/>
  <c r="DA29" i="3"/>
  <c r="DI29" i="3"/>
  <c r="DD29" i="3"/>
  <c r="DE29" i="3"/>
  <c r="DF29" i="3"/>
  <c r="DG29" i="3"/>
  <c r="DK29" i="3"/>
  <c r="DL29" i="3"/>
  <c r="DM29" i="3"/>
  <c r="DN29" i="3"/>
  <c r="CT30" i="3"/>
  <c r="CU30" i="3"/>
  <c r="CV30" i="3"/>
  <c r="CW30" i="3"/>
  <c r="CX30" i="3"/>
  <c r="CY30" i="3"/>
  <c r="DA30" i="3"/>
  <c r="DI30" i="3"/>
  <c r="DD30" i="3"/>
  <c r="DE30" i="3"/>
  <c r="DF30" i="3"/>
  <c r="DG30" i="3"/>
  <c r="DK30" i="3"/>
  <c r="DL30" i="3"/>
  <c r="DM30" i="3"/>
  <c r="DN30" i="3"/>
  <c r="CT31" i="3"/>
  <c r="CU31" i="3"/>
  <c r="CV31" i="3"/>
  <c r="CW31" i="3"/>
  <c r="CX31" i="3"/>
  <c r="CY31" i="3"/>
  <c r="DA31" i="3"/>
  <c r="DI31" i="3"/>
  <c r="DD31" i="3"/>
  <c r="DE31" i="3"/>
  <c r="DF31" i="3"/>
  <c r="DG31" i="3"/>
  <c r="DK31" i="3"/>
  <c r="DL31" i="3"/>
  <c r="DM31" i="3"/>
  <c r="DN31" i="3"/>
  <c r="CT32" i="3"/>
  <c r="CU32" i="3"/>
  <c r="CV32" i="3"/>
  <c r="CW32" i="3"/>
  <c r="CX32" i="3"/>
  <c r="CY32" i="3"/>
  <c r="DA32" i="3"/>
  <c r="DI32" i="3"/>
  <c r="DD32" i="3"/>
  <c r="DE32" i="3"/>
  <c r="DF32" i="3"/>
  <c r="DK32" i="3"/>
  <c r="DL32" i="3"/>
  <c r="DM32" i="3"/>
  <c r="DN32" i="3"/>
  <c r="DG32" i="3"/>
  <c r="CT33" i="3"/>
  <c r="CU33" i="3"/>
  <c r="CV33" i="3"/>
  <c r="CW33" i="3"/>
  <c r="CX33" i="3"/>
  <c r="CY33" i="3"/>
  <c r="DA33" i="3"/>
  <c r="DI33" i="3"/>
  <c r="DD33" i="3"/>
  <c r="DE33" i="3"/>
  <c r="DF33" i="3"/>
  <c r="DK33" i="3"/>
  <c r="DL33" i="3"/>
  <c r="DM33" i="3"/>
  <c r="DN33" i="3"/>
  <c r="DG33" i="3"/>
  <c r="CT34" i="3"/>
  <c r="CU34" i="3"/>
  <c r="CV34" i="3"/>
  <c r="CW34" i="3"/>
  <c r="CX34" i="3"/>
  <c r="CY34" i="3"/>
  <c r="DA34" i="3"/>
  <c r="DI34" i="3"/>
  <c r="DD34" i="3"/>
  <c r="DE34" i="3"/>
  <c r="DF34" i="3"/>
  <c r="DK34" i="3"/>
  <c r="DL34" i="3"/>
  <c r="DM34" i="3"/>
  <c r="DN34" i="3"/>
  <c r="DG34" i="3"/>
  <c r="CT35" i="3"/>
  <c r="CU35" i="3"/>
  <c r="CV35" i="3"/>
  <c r="CW35" i="3"/>
  <c r="CX35" i="3"/>
  <c r="CY35" i="3"/>
  <c r="DA35" i="3"/>
  <c r="DI35" i="3"/>
  <c r="DD35" i="3"/>
  <c r="DE35" i="3"/>
  <c r="DF35" i="3"/>
  <c r="DK35" i="3"/>
  <c r="DL35" i="3"/>
  <c r="DM35" i="3"/>
  <c r="DN35" i="3"/>
  <c r="DG35" i="3"/>
  <c r="CT36" i="3"/>
  <c r="CU36" i="3"/>
  <c r="CV36" i="3"/>
  <c r="CW36" i="3"/>
  <c r="CX36" i="3"/>
  <c r="CY36" i="3"/>
  <c r="DA36" i="3"/>
  <c r="DI36" i="3"/>
  <c r="DD36" i="3"/>
  <c r="DE36" i="3"/>
  <c r="DF36" i="3"/>
  <c r="DK36" i="3"/>
  <c r="DL36" i="3"/>
  <c r="DM36" i="3"/>
  <c r="DN36" i="3"/>
  <c r="DG36" i="3"/>
  <c r="CT37" i="3"/>
  <c r="CU37" i="3"/>
  <c r="CV37" i="3"/>
  <c r="CW37" i="3"/>
  <c r="CX37" i="3"/>
  <c r="CY37" i="3"/>
  <c r="DA37" i="3"/>
  <c r="DI37" i="3"/>
  <c r="DD37" i="3"/>
  <c r="DE37" i="3"/>
  <c r="DF37" i="3"/>
  <c r="DK37" i="3"/>
  <c r="DL37" i="3"/>
  <c r="DM37" i="3"/>
  <c r="DN37" i="3"/>
  <c r="DG37" i="3"/>
  <c r="CT38" i="3"/>
  <c r="CU38" i="3"/>
  <c r="CV38" i="3"/>
  <c r="CW38" i="3"/>
  <c r="CX38" i="3"/>
  <c r="CY38" i="3"/>
  <c r="DA38" i="3"/>
  <c r="DI38" i="3"/>
  <c r="DD38" i="3"/>
  <c r="DE38" i="3"/>
  <c r="DF38" i="3"/>
  <c r="DK38" i="3"/>
  <c r="DL38" i="3"/>
  <c r="DM38" i="3"/>
  <c r="DN38" i="3"/>
  <c r="DG38" i="3"/>
  <c r="CT39" i="3"/>
  <c r="CU39" i="3"/>
  <c r="CV39" i="3"/>
  <c r="CW39" i="3"/>
  <c r="CX39" i="3"/>
  <c r="CY39" i="3"/>
  <c r="DA39" i="3"/>
  <c r="DI39" i="3"/>
  <c r="DD39" i="3"/>
  <c r="DE39" i="3"/>
  <c r="DF39" i="3"/>
  <c r="DK39" i="3"/>
  <c r="DL39" i="3"/>
  <c r="DM39" i="3"/>
  <c r="DN39" i="3"/>
  <c r="DG39" i="3"/>
  <c r="CT40" i="3"/>
  <c r="CU40" i="3"/>
  <c r="CV40" i="3"/>
  <c r="CW40" i="3"/>
  <c r="CX40" i="3"/>
  <c r="CY40" i="3"/>
  <c r="DA40" i="3"/>
  <c r="DI40" i="3"/>
  <c r="DD40" i="3"/>
  <c r="DE40" i="3"/>
  <c r="DF40" i="3"/>
  <c r="DK40" i="3"/>
  <c r="DL40" i="3"/>
  <c r="DM40" i="3"/>
  <c r="DN40" i="3"/>
  <c r="DG40" i="3"/>
  <c r="CT41" i="3"/>
  <c r="CU41" i="3"/>
  <c r="CV41" i="3"/>
  <c r="CW41" i="3"/>
  <c r="CX41" i="3"/>
  <c r="CY41" i="3"/>
  <c r="DA41" i="3"/>
  <c r="DI41" i="3"/>
  <c r="DD41" i="3"/>
  <c r="DE41" i="3"/>
  <c r="DF41" i="3"/>
  <c r="DK41" i="3"/>
  <c r="DL41" i="3"/>
  <c r="DM41" i="3"/>
  <c r="DN41" i="3"/>
  <c r="DG41" i="3"/>
  <c r="CT42" i="3"/>
  <c r="CU42" i="3"/>
  <c r="CV42" i="3"/>
  <c r="CW42" i="3"/>
  <c r="CX42" i="3"/>
  <c r="CY42" i="3"/>
  <c r="DA42" i="3"/>
  <c r="DI42" i="3"/>
  <c r="DD42" i="3"/>
  <c r="DE42" i="3"/>
  <c r="DF42" i="3"/>
  <c r="DK42" i="3"/>
  <c r="DL42" i="3"/>
  <c r="DM42" i="3"/>
  <c r="DN42" i="3"/>
  <c r="DG42" i="3"/>
  <c r="CT43" i="3"/>
  <c r="CU43" i="3"/>
  <c r="CV43" i="3"/>
  <c r="CW43" i="3"/>
  <c r="CX43" i="3"/>
  <c r="CY43" i="3"/>
  <c r="DA43" i="3"/>
  <c r="DI43" i="3"/>
  <c r="DD43" i="3"/>
  <c r="DE43" i="3"/>
  <c r="DF43" i="3"/>
  <c r="DK43" i="3"/>
  <c r="DL43" i="3"/>
  <c r="DM43" i="3"/>
  <c r="DN43" i="3"/>
  <c r="DG43" i="3"/>
  <c r="CT44" i="3"/>
  <c r="CU44" i="3"/>
  <c r="CV44" i="3"/>
  <c r="CW44" i="3"/>
  <c r="CX44" i="3"/>
  <c r="CY44" i="3"/>
  <c r="DA44" i="3"/>
  <c r="DI44" i="3"/>
  <c r="DD44" i="3"/>
  <c r="DE44" i="3"/>
  <c r="DF44" i="3"/>
  <c r="DK44" i="3"/>
  <c r="DL44" i="3"/>
  <c r="DM44" i="3"/>
  <c r="DN44" i="3"/>
  <c r="DG44" i="3"/>
  <c r="CT45" i="3"/>
  <c r="CU45" i="3"/>
  <c r="CV45" i="3"/>
  <c r="CW45" i="3"/>
  <c r="CX45" i="3"/>
  <c r="CY45" i="3"/>
  <c r="DA45" i="3"/>
  <c r="DI45" i="3"/>
  <c r="DD45" i="3"/>
  <c r="DE45" i="3"/>
  <c r="DF45" i="3"/>
  <c r="DK45" i="3"/>
  <c r="DL45" i="3"/>
  <c r="DM45" i="3"/>
  <c r="DN45" i="3"/>
  <c r="DG45" i="3"/>
  <c r="CT46" i="3"/>
  <c r="CU46" i="3"/>
  <c r="CV46" i="3"/>
  <c r="CW46" i="3"/>
  <c r="CX46" i="3"/>
  <c r="CY46" i="3"/>
  <c r="DA46" i="3"/>
  <c r="DI46" i="3"/>
  <c r="DD46" i="3"/>
  <c r="DE46" i="3"/>
  <c r="DF46" i="3"/>
  <c r="DK46" i="3"/>
  <c r="DL46" i="3"/>
  <c r="DM46" i="3"/>
  <c r="DN46" i="3"/>
  <c r="DG46" i="3"/>
  <c r="CT47" i="3"/>
  <c r="CU47" i="3"/>
  <c r="CV47" i="3"/>
  <c r="CW47" i="3"/>
  <c r="CX47" i="3"/>
  <c r="CY47" i="3"/>
  <c r="DA47" i="3"/>
  <c r="DI47" i="3"/>
  <c r="DD47" i="3"/>
  <c r="DE47" i="3"/>
  <c r="DF47" i="3"/>
  <c r="DK47" i="3"/>
  <c r="DL47" i="3"/>
  <c r="DM47" i="3"/>
  <c r="DN47" i="3"/>
  <c r="DG47" i="3"/>
  <c r="CT48" i="3"/>
  <c r="CU48" i="3"/>
  <c r="CV48" i="3"/>
  <c r="CW48" i="3"/>
  <c r="CX48" i="3"/>
  <c r="CY48" i="3"/>
  <c r="DA48" i="3"/>
  <c r="DI48" i="3"/>
  <c r="DD48" i="3"/>
  <c r="DE48" i="3"/>
  <c r="DF48" i="3"/>
  <c r="DK48" i="3"/>
  <c r="DL48" i="3"/>
  <c r="DM48" i="3"/>
  <c r="DN48" i="3"/>
  <c r="DG48" i="3"/>
  <c r="CT49" i="3"/>
  <c r="CU49" i="3"/>
  <c r="CV49" i="3"/>
  <c r="CW49" i="3"/>
  <c r="CX49" i="3"/>
  <c r="CY49" i="3"/>
  <c r="DA49" i="3"/>
  <c r="DI49" i="3"/>
  <c r="DD49" i="3"/>
  <c r="DE49" i="3"/>
  <c r="DF49" i="3"/>
  <c r="DK49" i="3"/>
  <c r="DL49" i="3"/>
  <c r="DM49" i="3"/>
  <c r="DN49" i="3"/>
  <c r="DG49" i="3"/>
  <c r="CT50" i="3"/>
  <c r="CU50" i="3"/>
  <c r="CV50" i="3"/>
  <c r="CW50" i="3"/>
  <c r="CX50" i="3"/>
  <c r="CY50" i="3"/>
  <c r="DA50" i="3"/>
  <c r="DI50" i="3"/>
  <c r="DD50" i="3"/>
  <c r="DE50" i="3"/>
  <c r="DF50" i="3"/>
  <c r="DK50" i="3"/>
  <c r="DL50" i="3"/>
  <c r="DM50" i="3"/>
  <c r="DN50" i="3"/>
  <c r="DG50" i="3"/>
  <c r="CT51" i="3"/>
  <c r="CU51" i="3"/>
  <c r="CV51" i="3"/>
  <c r="CW51" i="3"/>
  <c r="CX51" i="3"/>
  <c r="CY51" i="3"/>
  <c r="DA51" i="3"/>
  <c r="DI51" i="3"/>
  <c r="DD51" i="3"/>
  <c r="DE51" i="3"/>
  <c r="DF51" i="3"/>
  <c r="DK51" i="3"/>
  <c r="DL51" i="3"/>
  <c r="DM51" i="3"/>
  <c r="DN51" i="3"/>
  <c r="DG51" i="3"/>
  <c r="CT52" i="3"/>
  <c r="CU52" i="3"/>
  <c r="CV52" i="3"/>
  <c r="CW52" i="3"/>
  <c r="CX52" i="3"/>
  <c r="CY52" i="3"/>
  <c r="DA52" i="3"/>
  <c r="DI52" i="3"/>
  <c r="DD52" i="3"/>
  <c r="DE52" i="3"/>
  <c r="DF52" i="3"/>
  <c r="DK52" i="3"/>
  <c r="DL52" i="3"/>
  <c r="DM52" i="3"/>
  <c r="DN52" i="3"/>
  <c r="DG52" i="3"/>
  <c r="CT53" i="3"/>
  <c r="CU53" i="3"/>
  <c r="CV53" i="3"/>
  <c r="CW53" i="3"/>
  <c r="CX53" i="3"/>
  <c r="CY53" i="3"/>
  <c r="DA53" i="3"/>
  <c r="DI53" i="3"/>
  <c r="DD53" i="3"/>
  <c r="DE53" i="3"/>
  <c r="DF53" i="3"/>
  <c r="DK53" i="3"/>
  <c r="DL53" i="3"/>
  <c r="DM53" i="3"/>
  <c r="DN53" i="3"/>
  <c r="DG53" i="3"/>
  <c r="CT54" i="3"/>
  <c r="CU54" i="3"/>
  <c r="CV54" i="3"/>
  <c r="CW54" i="3"/>
  <c r="CX54" i="3"/>
  <c r="CY54" i="3"/>
  <c r="DA54" i="3"/>
  <c r="DI54" i="3"/>
  <c r="DD54" i="3"/>
  <c r="DE54" i="3"/>
  <c r="DF54" i="3"/>
  <c r="DK54" i="3"/>
  <c r="DL54" i="3"/>
  <c r="DM54" i="3"/>
  <c r="DN54" i="3"/>
  <c r="DG54" i="3"/>
  <c r="CT55" i="3"/>
  <c r="CU55" i="3"/>
  <c r="CV55" i="3"/>
  <c r="CW55" i="3"/>
  <c r="CX55" i="3"/>
  <c r="CY55" i="3"/>
  <c r="DA55" i="3"/>
  <c r="DI55" i="3"/>
  <c r="DD55" i="3"/>
  <c r="DE55" i="3"/>
  <c r="DF55" i="3"/>
  <c r="DK55" i="3"/>
  <c r="DL55" i="3"/>
  <c r="DM55" i="3"/>
  <c r="DN55" i="3"/>
  <c r="DG55" i="3"/>
  <c r="CT56" i="3"/>
  <c r="CU56" i="3"/>
  <c r="CV56" i="3"/>
  <c r="CW56" i="3"/>
  <c r="CX56" i="3"/>
  <c r="CY56" i="3"/>
  <c r="DA56" i="3"/>
  <c r="DI56" i="3"/>
  <c r="DD56" i="3"/>
  <c r="DE56" i="3"/>
  <c r="DF56" i="3"/>
  <c r="DK56" i="3"/>
  <c r="DL56" i="3"/>
  <c r="DM56" i="3"/>
  <c r="DN56" i="3"/>
  <c r="DG56" i="3"/>
  <c r="CT57" i="3"/>
  <c r="CU57" i="3"/>
  <c r="CV57" i="3"/>
  <c r="CW57" i="3"/>
  <c r="CX57" i="3"/>
  <c r="CY57" i="3"/>
  <c r="DA57" i="3"/>
  <c r="DI57" i="3"/>
  <c r="DD57" i="3"/>
  <c r="DE57" i="3"/>
  <c r="DF57" i="3"/>
  <c r="DK57" i="3"/>
  <c r="DL57" i="3"/>
  <c r="DM57" i="3"/>
  <c r="DN57" i="3"/>
  <c r="DG57" i="3"/>
  <c r="CT58" i="3"/>
  <c r="CU58" i="3"/>
  <c r="CV58" i="3"/>
  <c r="CW58" i="3"/>
  <c r="CX58" i="3"/>
  <c r="CY58" i="3"/>
  <c r="DA58" i="3"/>
  <c r="DI58" i="3"/>
  <c r="DD58" i="3"/>
  <c r="DE58" i="3"/>
  <c r="DF58" i="3"/>
  <c r="DK58" i="3"/>
  <c r="DL58" i="3"/>
  <c r="DM58" i="3"/>
  <c r="DN58" i="3"/>
  <c r="DG58" i="3"/>
  <c r="CT59" i="3"/>
  <c r="CU59" i="3"/>
  <c r="CV59" i="3"/>
  <c r="CW59" i="3"/>
  <c r="CX59" i="3"/>
  <c r="CY59" i="3"/>
  <c r="DA59" i="3"/>
  <c r="DI59" i="3"/>
  <c r="DD59" i="3"/>
  <c r="DE59" i="3"/>
  <c r="DF59" i="3"/>
  <c r="DK59" i="3"/>
  <c r="DL59" i="3"/>
  <c r="DM59" i="3"/>
  <c r="DN59" i="3"/>
  <c r="DG59" i="3"/>
  <c r="CT60" i="3"/>
  <c r="CU60" i="3"/>
  <c r="CV60" i="3"/>
  <c r="CW60" i="3"/>
  <c r="CX60" i="3"/>
  <c r="CY60" i="3"/>
  <c r="DA60" i="3"/>
  <c r="DI60" i="3"/>
  <c r="DD60" i="3"/>
  <c r="DE60" i="3"/>
  <c r="DF60" i="3"/>
  <c r="DK60" i="3"/>
  <c r="DL60" i="3"/>
  <c r="DM60" i="3"/>
  <c r="DN60" i="3"/>
  <c r="DG60" i="3"/>
  <c r="CT61" i="3"/>
  <c r="CU61" i="3"/>
  <c r="CV61" i="3"/>
  <c r="CW61" i="3"/>
  <c r="CX61" i="3"/>
  <c r="CY61" i="3"/>
  <c r="DA61" i="3"/>
  <c r="DI61" i="3"/>
  <c r="DD61" i="3"/>
  <c r="DE61" i="3"/>
  <c r="DF61" i="3"/>
  <c r="DK61" i="3"/>
  <c r="DL61" i="3"/>
  <c r="DM61" i="3"/>
  <c r="DN61" i="3"/>
  <c r="DG61" i="3"/>
  <c r="CT62" i="3"/>
  <c r="CU62" i="3"/>
  <c r="CV62" i="3"/>
  <c r="CW62" i="3"/>
  <c r="CX62" i="3"/>
  <c r="CY62" i="3"/>
  <c r="DA62" i="3"/>
  <c r="DI62" i="3"/>
  <c r="DD62" i="3"/>
  <c r="DE62" i="3"/>
  <c r="DF62" i="3"/>
  <c r="DK62" i="3"/>
  <c r="DL62" i="3"/>
  <c r="DM62" i="3"/>
  <c r="DN62" i="3"/>
  <c r="DG62" i="3"/>
  <c r="CT63" i="3"/>
  <c r="CU63" i="3"/>
  <c r="CV63" i="3"/>
  <c r="CW63" i="3"/>
  <c r="CX63" i="3"/>
  <c r="CY63" i="3"/>
  <c r="DA63" i="3"/>
  <c r="DI63" i="3"/>
  <c r="DD63" i="3"/>
  <c r="DE63" i="3"/>
  <c r="DF63" i="3"/>
  <c r="DK63" i="3"/>
  <c r="DL63" i="3"/>
  <c r="DM63" i="3"/>
  <c r="DN63" i="3"/>
  <c r="DG63" i="3"/>
  <c r="CT64" i="3"/>
  <c r="CU64" i="3"/>
  <c r="CV64" i="3"/>
  <c r="CW64" i="3"/>
  <c r="CX64" i="3"/>
  <c r="CY64" i="3"/>
  <c r="DA64" i="3"/>
  <c r="DI64" i="3"/>
  <c r="DD64" i="3"/>
  <c r="DE64" i="3"/>
  <c r="DF64" i="3"/>
  <c r="DK64" i="3"/>
  <c r="DL64" i="3"/>
  <c r="DM64" i="3"/>
  <c r="DN64" i="3"/>
  <c r="DG64" i="3"/>
  <c r="CT65" i="3"/>
  <c r="CU65" i="3"/>
  <c r="CV65" i="3"/>
  <c r="CW65" i="3"/>
  <c r="CX65" i="3"/>
  <c r="CY65" i="3"/>
  <c r="DA65" i="3"/>
  <c r="DI65" i="3"/>
  <c r="DD65" i="3"/>
  <c r="DE65" i="3"/>
  <c r="DF65" i="3"/>
  <c r="DK65" i="3"/>
  <c r="DL65" i="3"/>
  <c r="DM65" i="3"/>
  <c r="DN65" i="3"/>
  <c r="DG65" i="3"/>
  <c r="CT66" i="3"/>
  <c r="CU66" i="3"/>
  <c r="CV66" i="3"/>
  <c r="CW66" i="3"/>
  <c r="CX66" i="3"/>
  <c r="CY66" i="3"/>
  <c r="DA66" i="3"/>
  <c r="DI66" i="3"/>
  <c r="DD66" i="3"/>
  <c r="DE66" i="3"/>
  <c r="DF66" i="3"/>
  <c r="DK66" i="3"/>
  <c r="DL66" i="3"/>
  <c r="DM66" i="3"/>
  <c r="DN66" i="3"/>
  <c r="DG66" i="3"/>
  <c r="CT67" i="3"/>
  <c r="CU67" i="3"/>
  <c r="CV67" i="3"/>
  <c r="CW67" i="3"/>
  <c r="CX67" i="3"/>
  <c r="CY67" i="3"/>
  <c r="DA67" i="3"/>
  <c r="DI67" i="3"/>
  <c r="DD67" i="3"/>
  <c r="DE67" i="3"/>
  <c r="DF67" i="3"/>
  <c r="DK67" i="3"/>
  <c r="DL67" i="3"/>
  <c r="DM67" i="3"/>
  <c r="DN67" i="3"/>
  <c r="DG67" i="3"/>
  <c r="CT68" i="3"/>
  <c r="CU68" i="3"/>
  <c r="CV68" i="3"/>
  <c r="CW68" i="3"/>
  <c r="CX68" i="3"/>
  <c r="CY68" i="3"/>
  <c r="DA68" i="3"/>
  <c r="DI68" i="3"/>
  <c r="DD68" i="3"/>
  <c r="DE68" i="3"/>
  <c r="DF68" i="3"/>
  <c r="DK68" i="3"/>
  <c r="DL68" i="3"/>
  <c r="DM68" i="3"/>
  <c r="DN68" i="3"/>
  <c r="DG68" i="3"/>
  <c r="CT69" i="3"/>
  <c r="CU69" i="3"/>
  <c r="CV69" i="3"/>
  <c r="CW69" i="3"/>
  <c r="CX69" i="3"/>
  <c r="CY69" i="3"/>
  <c r="DA69" i="3"/>
  <c r="DI69" i="3"/>
  <c r="DD69" i="3"/>
  <c r="DE69" i="3"/>
  <c r="DF69" i="3"/>
  <c r="DK69" i="3"/>
  <c r="DL69" i="3"/>
  <c r="DM69" i="3"/>
  <c r="DN69" i="3"/>
  <c r="DG69" i="3"/>
  <c r="CT70" i="3"/>
  <c r="CU70" i="3"/>
  <c r="CV70" i="3"/>
  <c r="CW70" i="3"/>
  <c r="CX70" i="3"/>
  <c r="CY70" i="3"/>
  <c r="DA70" i="3"/>
  <c r="DI70" i="3"/>
  <c r="DD70" i="3"/>
  <c r="DE70" i="3"/>
  <c r="DF70" i="3"/>
  <c r="DK70" i="3"/>
  <c r="DL70" i="3"/>
  <c r="DM70" i="3"/>
  <c r="DN70" i="3"/>
  <c r="DG70" i="3"/>
  <c r="CT71" i="3"/>
  <c r="CU71" i="3"/>
  <c r="CV71" i="3"/>
  <c r="CW71" i="3"/>
  <c r="CX71" i="3"/>
  <c r="CY71" i="3"/>
  <c r="DA71" i="3"/>
  <c r="DI71" i="3"/>
  <c r="DD71" i="3"/>
  <c r="DE71" i="3"/>
  <c r="DF71" i="3"/>
  <c r="DK71" i="3"/>
  <c r="DL71" i="3"/>
  <c r="DM71" i="3"/>
  <c r="DN71" i="3"/>
  <c r="DG71" i="3"/>
  <c r="CT72" i="3"/>
  <c r="CU72" i="3"/>
  <c r="CV72" i="3"/>
  <c r="CW72" i="3"/>
  <c r="CX72" i="3"/>
  <c r="CY72" i="3"/>
  <c r="DA72" i="3"/>
  <c r="DI72" i="3"/>
  <c r="DD72" i="3"/>
  <c r="DE72" i="3"/>
  <c r="DF72" i="3"/>
  <c r="DK72" i="3"/>
  <c r="DL72" i="3"/>
  <c r="DM72" i="3"/>
  <c r="DN72" i="3"/>
  <c r="DG72" i="3"/>
  <c r="CT73" i="3"/>
  <c r="CU73" i="3"/>
  <c r="CV73" i="3"/>
  <c r="CW73" i="3"/>
  <c r="CX73" i="3"/>
  <c r="CY73" i="3"/>
  <c r="DA73" i="3"/>
  <c r="DI73" i="3"/>
  <c r="DD73" i="3"/>
  <c r="DE73" i="3"/>
  <c r="DF73" i="3"/>
  <c r="DK73" i="3"/>
  <c r="DL73" i="3"/>
  <c r="DM73" i="3"/>
  <c r="DN73" i="3"/>
  <c r="DG73" i="3"/>
  <c r="CT74" i="3"/>
  <c r="CU74" i="3"/>
  <c r="CV74" i="3"/>
  <c r="CW74" i="3"/>
  <c r="CX74" i="3"/>
  <c r="CY74" i="3"/>
  <c r="DA74" i="3"/>
  <c r="DI74" i="3"/>
  <c r="DD74" i="3"/>
  <c r="DE74" i="3"/>
  <c r="DF74" i="3"/>
  <c r="DK74" i="3"/>
  <c r="DL74" i="3"/>
  <c r="DM74" i="3"/>
  <c r="DN74" i="3"/>
  <c r="DG74" i="3"/>
  <c r="CT75" i="3"/>
  <c r="CU75" i="3"/>
  <c r="CV75" i="3"/>
  <c r="CW75" i="3"/>
  <c r="CX75" i="3"/>
  <c r="CY75" i="3"/>
  <c r="DA75" i="3"/>
  <c r="DI75" i="3"/>
  <c r="DD75" i="3"/>
  <c r="DE75" i="3"/>
  <c r="DF75" i="3"/>
  <c r="DK75" i="3"/>
  <c r="DL75" i="3"/>
  <c r="DM75" i="3"/>
  <c r="DN75" i="3"/>
  <c r="DG75" i="3"/>
  <c r="CT76" i="3"/>
  <c r="CU76" i="3"/>
  <c r="CV76" i="3"/>
  <c r="CW76" i="3"/>
  <c r="CX76" i="3"/>
  <c r="CY76" i="3"/>
  <c r="DA76" i="3"/>
  <c r="DI76" i="3"/>
  <c r="DD76" i="3"/>
  <c r="DE76" i="3"/>
  <c r="DF76" i="3"/>
  <c r="DK76" i="3"/>
  <c r="DL76" i="3"/>
  <c r="DM76" i="3"/>
  <c r="DN76" i="3"/>
  <c r="DG76" i="3"/>
  <c r="CT77" i="3"/>
  <c r="CU77" i="3"/>
  <c r="CV77" i="3"/>
  <c r="CW77" i="3"/>
  <c r="CX77" i="3"/>
  <c r="CY77" i="3"/>
  <c r="DA77" i="3"/>
  <c r="DI77" i="3"/>
  <c r="DD77" i="3"/>
  <c r="DE77" i="3"/>
  <c r="DF77" i="3"/>
  <c r="DK77" i="3"/>
  <c r="DL77" i="3"/>
  <c r="DM77" i="3"/>
  <c r="DN77" i="3"/>
  <c r="DG77" i="3"/>
  <c r="CT78" i="3"/>
  <c r="CU78" i="3"/>
  <c r="CV78" i="3"/>
  <c r="CW78" i="3"/>
  <c r="CX78" i="3"/>
  <c r="CY78" i="3"/>
  <c r="DA78" i="3"/>
  <c r="DI78" i="3"/>
  <c r="DD78" i="3"/>
  <c r="DE78" i="3"/>
  <c r="DF78" i="3"/>
  <c r="DK78" i="3"/>
  <c r="DL78" i="3"/>
  <c r="DM78" i="3"/>
  <c r="DN78" i="3"/>
  <c r="DG78" i="3"/>
  <c r="CT79" i="3"/>
  <c r="CU79" i="3"/>
  <c r="CV79" i="3"/>
  <c r="CW79" i="3"/>
  <c r="CX79" i="3"/>
  <c r="CY79" i="3"/>
  <c r="DA79" i="3"/>
  <c r="DI79" i="3"/>
  <c r="DD79" i="3"/>
  <c r="DE79" i="3"/>
  <c r="DF79" i="3"/>
  <c r="DK79" i="3"/>
  <c r="DL79" i="3"/>
  <c r="DM79" i="3"/>
  <c r="DN79" i="3"/>
  <c r="DG79" i="3"/>
  <c r="CT80" i="3"/>
  <c r="CU80" i="3"/>
  <c r="CV80" i="3"/>
  <c r="CW80" i="3"/>
  <c r="CX80" i="3"/>
  <c r="CY80" i="3"/>
  <c r="DA80" i="3"/>
  <c r="DI80" i="3"/>
  <c r="DD80" i="3"/>
  <c r="DE80" i="3"/>
  <c r="DF80" i="3"/>
  <c r="DK80" i="3"/>
  <c r="DL80" i="3"/>
  <c r="DM80" i="3"/>
  <c r="DN80" i="3"/>
  <c r="DG80" i="3"/>
  <c r="CT81" i="3"/>
  <c r="CU81" i="3"/>
  <c r="CV81" i="3"/>
  <c r="CW81" i="3"/>
  <c r="CX81" i="3"/>
  <c r="CY81" i="3"/>
  <c r="DA81" i="3"/>
  <c r="DI81" i="3"/>
  <c r="DD81" i="3"/>
  <c r="DE81" i="3"/>
  <c r="DF81" i="3"/>
  <c r="DK81" i="3"/>
  <c r="DL81" i="3"/>
  <c r="DM81" i="3"/>
  <c r="DN81" i="3"/>
  <c r="DG81" i="3"/>
  <c r="CT82" i="3"/>
  <c r="CU82" i="3"/>
  <c r="CV82" i="3"/>
  <c r="CW82" i="3"/>
  <c r="CX82" i="3"/>
  <c r="CY82" i="3"/>
  <c r="DA82" i="3"/>
  <c r="DI82" i="3"/>
  <c r="DD82" i="3"/>
  <c r="DE82" i="3"/>
  <c r="DF82" i="3"/>
  <c r="DK82" i="3"/>
  <c r="DL82" i="3"/>
  <c r="DM82" i="3"/>
  <c r="DN82" i="3"/>
  <c r="DG82" i="3"/>
  <c r="CT83" i="3"/>
  <c r="CU83" i="3"/>
  <c r="CV83" i="3"/>
  <c r="CW83" i="3"/>
  <c r="CX83" i="3"/>
  <c r="CY83" i="3"/>
  <c r="DA83" i="3"/>
  <c r="DI83" i="3"/>
  <c r="DD83" i="3"/>
  <c r="DE83" i="3"/>
  <c r="DF83" i="3"/>
  <c r="DK83" i="3"/>
  <c r="DL83" i="3"/>
  <c r="DM83" i="3"/>
  <c r="DN83" i="3"/>
  <c r="DG83" i="3"/>
  <c r="CT84" i="3"/>
  <c r="CU84" i="3"/>
  <c r="CV84" i="3"/>
  <c r="CW84" i="3"/>
  <c r="CX84" i="3"/>
  <c r="CY84" i="3"/>
  <c r="DA84" i="3"/>
  <c r="DI84" i="3"/>
  <c r="DD84" i="3"/>
  <c r="DE84" i="3"/>
  <c r="DF84" i="3"/>
  <c r="DK84" i="3"/>
  <c r="DL84" i="3"/>
  <c r="DM84" i="3"/>
  <c r="DN84" i="3"/>
  <c r="DG84" i="3"/>
  <c r="CT85" i="3"/>
  <c r="CU85" i="3"/>
  <c r="CV85" i="3"/>
  <c r="CW85" i="3"/>
  <c r="CX85" i="3"/>
  <c r="CY85" i="3"/>
  <c r="DA85" i="3"/>
  <c r="DI85" i="3"/>
  <c r="DD85" i="3"/>
  <c r="DE85" i="3"/>
  <c r="DF85" i="3"/>
  <c r="DK85" i="3"/>
  <c r="DL85" i="3"/>
  <c r="DM85" i="3"/>
  <c r="DN85" i="3"/>
  <c r="DG85" i="3"/>
  <c r="CT86" i="3"/>
  <c r="CU86" i="3"/>
  <c r="CV86" i="3"/>
  <c r="CW86" i="3"/>
  <c r="CX86" i="3"/>
  <c r="CY86" i="3"/>
  <c r="DA86" i="3"/>
  <c r="DI86" i="3"/>
  <c r="DD86" i="3"/>
  <c r="DE86" i="3"/>
  <c r="DF86" i="3"/>
  <c r="DK86" i="3"/>
  <c r="DL86" i="3"/>
  <c r="DM86" i="3"/>
  <c r="DN86" i="3"/>
  <c r="DG86" i="3"/>
  <c r="CT87" i="3"/>
  <c r="CU87" i="3"/>
  <c r="CV87" i="3"/>
  <c r="CW87" i="3"/>
  <c r="CX87" i="3"/>
  <c r="CY87" i="3"/>
  <c r="DA87" i="3"/>
  <c r="DI87" i="3"/>
  <c r="DD87" i="3"/>
  <c r="DE87" i="3"/>
  <c r="DF87" i="3"/>
  <c r="DK87" i="3"/>
  <c r="DL87" i="3"/>
  <c r="DM87" i="3"/>
  <c r="DN87" i="3"/>
  <c r="DG87" i="3"/>
  <c r="CT88" i="3"/>
  <c r="CU88" i="3"/>
  <c r="CV88" i="3"/>
  <c r="CW88" i="3"/>
  <c r="CX88" i="3"/>
  <c r="CY88" i="3"/>
  <c r="DA88" i="3"/>
  <c r="DI88" i="3"/>
  <c r="DD88" i="3"/>
  <c r="DE88" i="3"/>
  <c r="DF88" i="3"/>
  <c r="DK88" i="3"/>
  <c r="DL88" i="3"/>
  <c r="DM88" i="3"/>
  <c r="DN88" i="3"/>
  <c r="DG88" i="3"/>
  <c r="CT89" i="3"/>
  <c r="CU89" i="3"/>
  <c r="CV89" i="3"/>
  <c r="CW89" i="3"/>
  <c r="CX89" i="3"/>
  <c r="CY89" i="3"/>
  <c r="DA89" i="3"/>
  <c r="DI89" i="3"/>
  <c r="DD89" i="3"/>
  <c r="DE89" i="3"/>
  <c r="DF89" i="3"/>
  <c r="DK89" i="3"/>
  <c r="DL89" i="3"/>
  <c r="DM89" i="3"/>
  <c r="DN89" i="3"/>
  <c r="DG89" i="3"/>
  <c r="CT90" i="3"/>
  <c r="CU90" i="3"/>
  <c r="CV90" i="3"/>
  <c r="CW90" i="3"/>
  <c r="CX90" i="3"/>
  <c r="CY90" i="3"/>
  <c r="DA90" i="3"/>
  <c r="DI90" i="3"/>
  <c r="DD90" i="3"/>
  <c r="DE90" i="3"/>
  <c r="DF90" i="3"/>
  <c r="DK90" i="3"/>
  <c r="DL90" i="3"/>
  <c r="DM90" i="3"/>
  <c r="DN90" i="3"/>
  <c r="DG90" i="3"/>
  <c r="CT91" i="3"/>
  <c r="CU91" i="3"/>
  <c r="CV91" i="3"/>
  <c r="CW91" i="3"/>
  <c r="CX91" i="3"/>
  <c r="CY91" i="3"/>
  <c r="DA91" i="3"/>
  <c r="DI91" i="3"/>
  <c r="DD91" i="3"/>
  <c r="DE91" i="3"/>
  <c r="DF91" i="3"/>
  <c r="DK91" i="3"/>
  <c r="DL91" i="3"/>
  <c r="DM91" i="3"/>
  <c r="DN91" i="3"/>
  <c r="DG91" i="3"/>
  <c r="CT92" i="3"/>
  <c r="CU92" i="3"/>
  <c r="CV92" i="3"/>
  <c r="CW92" i="3"/>
  <c r="CX92" i="3"/>
  <c r="CY92" i="3"/>
  <c r="DA92" i="3"/>
  <c r="DI92" i="3"/>
  <c r="DD92" i="3"/>
  <c r="DE92" i="3"/>
  <c r="DF92" i="3"/>
  <c r="DK92" i="3"/>
  <c r="DL92" i="3"/>
  <c r="DM92" i="3"/>
  <c r="DN92" i="3"/>
  <c r="DG92" i="3"/>
  <c r="CT93" i="3"/>
  <c r="CU93" i="3"/>
  <c r="CV93" i="3"/>
  <c r="CW93" i="3"/>
  <c r="CX93" i="3"/>
  <c r="CY93" i="3"/>
  <c r="DA93" i="3"/>
  <c r="DI93" i="3"/>
  <c r="DD93" i="3"/>
  <c r="DE93" i="3"/>
  <c r="DF93" i="3"/>
  <c r="DK93" i="3"/>
  <c r="DL93" i="3"/>
  <c r="DM93" i="3"/>
  <c r="DN93" i="3"/>
  <c r="DG93" i="3"/>
  <c r="CT94" i="3"/>
  <c r="CU94" i="3"/>
  <c r="CV94" i="3"/>
  <c r="CW94" i="3"/>
  <c r="CX94" i="3"/>
  <c r="CY94" i="3"/>
  <c r="DA94" i="3"/>
  <c r="DI94" i="3"/>
  <c r="DD94" i="3"/>
  <c r="DE94" i="3"/>
  <c r="DF94" i="3"/>
  <c r="DK94" i="3"/>
  <c r="DL94" i="3"/>
  <c r="DM94" i="3"/>
  <c r="DN94" i="3"/>
  <c r="DG94" i="3"/>
  <c r="CT95" i="3"/>
  <c r="CU95" i="3"/>
  <c r="CV95" i="3"/>
  <c r="CW95" i="3"/>
  <c r="CX95" i="3"/>
  <c r="CY95" i="3"/>
  <c r="DA95" i="3"/>
  <c r="DI95" i="3"/>
  <c r="DD95" i="3"/>
  <c r="DE95" i="3"/>
  <c r="DF95" i="3"/>
  <c r="DK95" i="3"/>
  <c r="DL95" i="3"/>
  <c r="DM95" i="3"/>
  <c r="DN95" i="3"/>
  <c r="DG95" i="3"/>
  <c r="CT96" i="3"/>
  <c r="CU96" i="3"/>
  <c r="CV96" i="3"/>
  <c r="CW96" i="3"/>
  <c r="CX96" i="3"/>
  <c r="CY96" i="3"/>
  <c r="DA96" i="3"/>
  <c r="DI96" i="3"/>
  <c r="DD96" i="3"/>
  <c r="DE96" i="3"/>
  <c r="DF96" i="3"/>
  <c r="DK96" i="3"/>
  <c r="DL96" i="3"/>
  <c r="DM96" i="3"/>
  <c r="DN96" i="3"/>
  <c r="DG96" i="3"/>
  <c r="CT97" i="3"/>
  <c r="CU97" i="3"/>
  <c r="CV97" i="3"/>
  <c r="CW97" i="3"/>
  <c r="CX97" i="3"/>
  <c r="CY97" i="3"/>
  <c r="DA97" i="3"/>
  <c r="DI97" i="3"/>
  <c r="DD97" i="3"/>
  <c r="DE97" i="3"/>
  <c r="DF97" i="3"/>
  <c r="DK97" i="3"/>
  <c r="DL97" i="3"/>
  <c r="DM97" i="3"/>
  <c r="DN97" i="3"/>
  <c r="DG97" i="3"/>
  <c r="CT98" i="3"/>
  <c r="CU98" i="3"/>
  <c r="CV98" i="3"/>
  <c r="CW98" i="3"/>
  <c r="CX98" i="3"/>
  <c r="CY98" i="3"/>
  <c r="DA98" i="3"/>
  <c r="DI98" i="3"/>
  <c r="DD98" i="3"/>
  <c r="DE98" i="3"/>
  <c r="DF98" i="3"/>
  <c r="DK98" i="3"/>
  <c r="DL98" i="3"/>
  <c r="DM98" i="3"/>
  <c r="DN98" i="3"/>
  <c r="DG98" i="3"/>
  <c r="CT99" i="3"/>
  <c r="CU99" i="3"/>
  <c r="CV99" i="3"/>
  <c r="CW99" i="3"/>
  <c r="CX99" i="3"/>
  <c r="CY99" i="3"/>
  <c r="DA99" i="3"/>
  <c r="DI99" i="3"/>
  <c r="DD99" i="3"/>
  <c r="DE99" i="3"/>
  <c r="DF99" i="3"/>
  <c r="DK99" i="3"/>
  <c r="DL99" i="3"/>
  <c r="DM99" i="3"/>
  <c r="DN99" i="3"/>
  <c r="DG99" i="3"/>
  <c r="CT100" i="3"/>
  <c r="CU100" i="3"/>
  <c r="CV100" i="3"/>
  <c r="CW100" i="3"/>
  <c r="CX100" i="3"/>
  <c r="CY100" i="3"/>
  <c r="DA100" i="3"/>
  <c r="DI100" i="3"/>
  <c r="DD100" i="3"/>
  <c r="DE100" i="3"/>
  <c r="DF100" i="3"/>
  <c r="DK100" i="3"/>
  <c r="DL100" i="3"/>
  <c r="DM100" i="3"/>
  <c r="DN100" i="3"/>
  <c r="DG100" i="3"/>
  <c r="CT101" i="3"/>
  <c r="CU101" i="3"/>
  <c r="CV101" i="3"/>
  <c r="CW101" i="3"/>
  <c r="CX101" i="3"/>
  <c r="CY101" i="3"/>
  <c r="DA101" i="3"/>
  <c r="DI101" i="3"/>
  <c r="DD101" i="3"/>
  <c r="DE101" i="3"/>
  <c r="DF101" i="3"/>
  <c r="DK101" i="3"/>
  <c r="DL101" i="3"/>
  <c r="DM101" i="3"/>
  <c r="DN101" i="3"/>
  <c r="DG101" i="3"/>
  <c r="CT102" i="3"/>
  <c r="CU102" i="3"/>
  <c r="CV102" i="3"/>
  <c r="CW102" i="3"/>
  <c r="CX102" i="3"/>
  <c r="CY102" i="3"/>
  <c r="DA102" i="3"/>
  <c r="DI102" i="3"/>
  <c r="DD102" i="3"/>
  <c r="DE102" i="3"/>
  <c r="DF102" i="3"/>
  <c r="DK102" i="3"/>
  <c r="DL102" i="3"/>
  <c r="DM102" i="3"/>
  <c r="DN102" i="3"/>
  <c r="DG102" i="3"/>
  <c r="CT103" i="3"/>
  <c r="CU103" i="3"/>
  <c r="CV103" i="3"/>
  <c r="CW103" i="3"/>
  <c r="CX103" i="3"/>
  <c r="CY103" i="3"/>
  <c r="DA103" i="3"/>
  <c r="DI103" i="3"/>
  <c r="DD103" i="3"/>
  <c r="DE103" i="3"/>
  <c r="DF103" i="3"/>
  <c r="DK103" i="3"/>
  <c r="DL103" i="3"/>
  <c r="DM103" i="3"/>
  <c r="DN103" i="3"/>
  <c r="DG103" i="3"/>
  <c r="CT104" i="3"/>
  <c r="CU104" i="3"/>
  <c r="CV104" i="3"/>
  <c r="CW104" i="3"/>
  <c r="CX104" i="3"/>
  <c r="CY104" i="3"/>
  <c r="DA104" i="3"/>
  <c r="DI104" i="3"/>
  <c r="DD104" i="3"/>
  <c r="DE104" i="3"/>
  <c r="DF104" i="3"/>
  <c r="DK104" i="3"/>
  <c r="DL104" i="3"/>
  <c r="DM104" i="3"/>
  <c r="DN104" i="3"/>
  <c r="DG104" i="3"/>
  <c r="CT105" i="3"/>
  <c r="CU105" i="3"/>
  <c r="CV105" i="3"/>
  <c r="CW105" i="3"/>
  <c r="CX105" i="3"/>
  <c r="CY105" i="3"/>
  <c r="DA105" i="3"/>
  <c r="DI105" i="3"/>
  <c r="DD105" i="3"/>
  <c r="DE105" i="3"/>
  <c r="DF105" i="3"/>
  <c r="DK105" i="3"/>
  <c r="DL105" i="3"/>
  <c r="DM105" i="3"/>
  <c r="DN105" i="3"/>
  <c r="DG105" i="3"/>
  <c r="CT106" i="3"/>
  <c r="CU106" i="3"/>
  <c r="CV106" i="3"/>
  <c r="CW106" i="3"/>
  <c r="CX106" i="3"/>
  <c r="CY106" i="3"/>
  <c r="DA106" i="3"/>
  <c r="DI106" i="3"/>
  <c r="DD106" i="3"/>
  <c r="DE106" i="3"/>
  <c r="DF106" i="3"/>
  <c r="DK106" i="3"/>
  <c r="DL106" i="3"/>
  <c r="DM106" i="3"/>
  <c r="DN106" i="3"/>
  <c r="DG106" i="3"/>
  <c r="CT107" i="3"/>
  <c r="CU107" i="3"/>
  <c r="CV107" i="3"/>
  <c r="CW107" i="3"/>
  <c r="CX107" i="3"/>
  <c r="CY107" i="3"/>
  <c r="DA107" i="3"/>
  <c r="DI107" i="3"/>
  <c r="DD107" i="3"/>
  <c r="DE107" i="3"/>
  <c r="DF107" i="3"/>
  <c r="DK107" i="3"/>
  <c r="DL107" i="3"/>
  <c r="DM107" i="3"/>
  <c r="DN107" i="3"/>
  <c r="DG107" i="3"/>
  <c r="CT108" i="3"/>
  <c r="CU108" i="3"/>
  <c r="CV108" i="3"/>
  <c r="CW108" i="3"/>
  <c r="CX108" i="3"/>
  <c r="CY108" i="3"/>
  <c r="DA108" i="3"/>
  <c r="DI108" i="3"/>
  <c r="DD108" i="3"/>
  <c r="DE108" i="3"/>
  <c r="DF108" i="3"/>
  <c r="DK108" i="3"/>
  <c r="DL108" i="3"/>
  <c r="DM108" i="3"/>
  <c r="DN108" i="3"/>
  <c r="DG108" i="3"/>
  <c r="CT109" i="3"/>
  <c r="CU109" i="3"/>
  <c r="CV109" i="3"/>
  <c r="CW109" i="3"/>
  <c r="CX109" i="3"/>
  <c r="CY109" i="3"/>
  <c r="DA109" i="3"/>
  <c r="DI109" i="3"/>
  <c r="DD109" i="3"/>
  <c r="DE109" i="3"/>
  <c r="DF109" i="3"/>
  <c r="DK109" i="3"/>
  <c r="DL109" i="3"/>
  <c r="DM109" i="3"/>
  <c r="DN109" i="3"/>
  <c r="DG109" i="3"/>
  <c r="CT110" i="3"/>
  <c r="CU110" i="3"/>
  <c r="CV110" i="3"/>
  <c r="CW110" i="3"/>
  <c r="CX110" i="3"/>
  <c r="CY110" i="3"/>
  <c r="DA110" i="3"/>
  <c r="DI110" i="3"/>
  <c r="DD110" i="3"/>
  <c r="DE110" i="3"/>
  <c r="DF110" i="3"/>
  <c r="DK110" i="3"/>
  <c r="DL110" i="3"/>
  <c r="DM110" i="3"/>
  <c r="DN110" i="3"/>
  <c r="DG110" i="3"/>
  <c r="CT111" i="3"/>
  <c r="CU111" i="3"/>
  <c r="CV111" i="3"/>
  <c r="CW111" i="3"/>
  <c r="CX111" i="3"/>
  <c r="CY111" i="3"/>
  <c r="DA111" i="3"/>
  <c r="DI111" i="3"/>
  <c r="DD111" i="3"/>
  <c r="DE111" i="3"/>
  <c r="DF111" i="3"/>
  <c r="DK111" i="3"/>
  <c r="DL111" i="3"/>
  <c r="DM111" i="3"/>
  <c r="DN111" i="3"/>
  <c r="DG111" i="3"/>
  <c r="CT112" i="3"/>
  <c r="CU112" i="3"/>
  <c r="CV112" i="3"/>
  <c r="CW112" i="3"/>
  <c r="CX112" i="3"/>
  <c r="CY112" i="3"/>
  <c r="DA112" i="3"/>
  <c r="DI112" i="3"/>
  <c r="DD112" i="3"/>
  <c r="DE112" i="3"/>
  <c r="DF112" i="3"/>
  <c r="DK112" i="3"/>
  <c r="DL112" i="3"/>
  <c r="DM112" i="3"/>
  <c r="DN112" i="3"/>
  <c r="DG112" i="3"/>
  <c r="CT113" i="3"/>
  <c r="CU113" i="3"/>
  <c r="CV113" i="3"/>
  <c r="CW113" i="3"/>
  <c r="CX113" i="3"/>
  <c r="CY113" i="3"/>
  <c r="DA113" i="3"/>
  <c r="DI113" i="3"/>
  <c r="DD113" i="3"/>
  <c r="DE113" i="3"/>
  <c r="DF113" i="3"/>
  <c r="DK113" i="3"/>
  <c r="DL113" i="3"/>
  <c r="DM113" i="3"/>
  <c r="DN113" i="3"/>
  <c r="DG113" i="3"/>
  <c r="CT114" i="3"/>
  <c r="CU114" i="3"/>
  <c r="CV114" i="3"/>
  <c r="CW114" i="3"/>
  <c r="CX114" i="3"/>
  <c r="CY114" i="3"/>
  <c r="DA114" i="3"/>
  <c r="DI114" i="3"/>
  <c r="DD114" i="3"/>
  <c r="DE114" i="3"/>
  <c r="DF114" i="3"/>
  <c r="DK114" i="3"/>
  <c r="DL114" i="3"/>
  <c r="DM114" i="3"/>
  <c r="DN114" i="3"/>
  <c r="DG114" i="3"/>
  <c r="CT115" i="3"/>
  <c r="CU115" i="3"/>
  <c r="CV115" i="3"/>
  <c r="CW115" i="3"/>
  <c r="CX115" i="3"/>
  <c r="CY115" i="3"/>
  <c r="DA115" i="3"/>
  <c r="DI115" i="3"/>
  <c r="DD115" i="3"/>
  <c r="DE115" i="3"/>
  <c r="DF115" i="3"/>
  <c r="DK115" i="3"/>
  <c r="DL115" i="3"/>
  <c r="DM115" i="3"/>
  <c r="DN115" i="3"/>
  <c r="DG115" i="3"/>
  <c r="CT116" i="3"/>
  <c r="CU116" i="3"/>
  <c r="CV116" i="3"/>
  <c r="CW116" i="3"/>
  <c r="CX116" i="3"/>
  <c r="CY116" i="3"/>
  <c r="DA116" i="3"/>
  <c r="DI116" i="3"/>
  <c r="DD116" i="3"/>
  <c r="DE116" i="3"/>
  <c r="DF116" i="3"/>
  <c r="DK116" i="3"/>
  <c r="DL116" i="3"/>
  <c r="DM116" i="3"/>
  <c r="DN116" i="3"/>
  <c r="DG116" i="3"/>
  <c r="CT117" i="3"/>
  <c r="CU117" i="3"/>
  <c r="CV117" i="3"/>
  <c r="CW117" i="3"/>
  <c r="CX117" i="3"/>
  <c r="CY117" i="3"/>
  <c r="DA117" i="3"/>
  <c r="DI117" i="3"/>
  <c r="DD117" i="3"/>
  <c r="DE117" i="3"/>
  <c r="DF117" i="3"/>
  <c r="DK117" i="3"/>
  <c r="DL117" i="3"/>
  <c r="DM117" i="3"/>
  <c r="DN117" i="3"/>
  <c r="DG117" i="3"/>
  <c r="CT118" i="3"/>
  <c r="CU118" i="3"/>
  <c r="CV118" i="3"/>
  <c r="CW118" i="3"/>
  <c r="CX118" i="3"/>
  <c r="CY118" i="3"/>
  <c r="DA118" i="3"/>
  <c r="DI118" i="3"/>
  <c r="DD118" i="3"/>
  <c r="DE118" i="3"/>
  <c r="DF118" i="3"/>
  <c r="DK118" i="3"/>
  <c r="DL118" i="3"/>
  <c r="DM118" i="3"/>
  <c r="DN118" i="3"/>
  <c r="DG118" i="3"/>
  <c r="CT119" i="3"/>
  <c r="CU119" i="3"/>
  <c r="CV119" i="3"/>
  <c r="CW119" i="3"/>
  <c r="CX119" i="3"/>
  <c r="CY119" i="3"/>
  <c r="DA119" i="3"/>
  <c r="DI119" i="3"/>
  <c r="DD119" i="3"/>
  <c r="DE119" i="3"/>
  <c r="DF119" i="3"/>
  <c r="DK119" i="3"/>
  <c r="DL119" i="3"/>
  <c r="DM119" i="3"/>
  <c r="DN119" i="3"/>
  <c r="DG119" i="3"/>
  <c r="CT120" i="3"/>
  <c r="CU120" i="3"/>
  <c r="CV120" i="3"/>
  <c r="CW120" i="3"/>
  <c r="CX120" i="3"/>
  <c r="CY120" i="3"/>
  <c r="DA120" i="3"/>
  <c r="DI120" i="3"/>
  <c r="DD120" i="3"/>
  <c r="DE120" i="3"/>
  <c r="DF120" i="3"/>
  <c r="DK120" i="3"/>
  <c r="DL120" i="3"/>
  <c r="DM120" i="3"/>
  <c r="DN120" i="3"/>
  <c r="DG120" i="3"/>
  <c r="CT121" i="3"/>
  <c r="CU121" i="3"/>
  <c r="CV121" i="3"/>
  <c r="CW121" i="3"/>
  <c r="CX121" i="3"/>
  <c r="CY121" i="3"/>
  <c r="DA121" i="3"/>
  <c r="DI121" i="3"/>
  <c r="DD121" i="3"/>
  <c r="DE121" i="3"/>
  <c r="DF121" i="3"/>
  <c r="DK121" i="3"/>
  <c r="DL121" i="3"/>
  <c r="DM121" i="3"/>
  <c r="DN121" i="3"/>
  <c r="DG121" i="3"/>
  <c r="CT122" i="3"/>
  <c r="CU122" i="3"/>
  <c r="CV122" i="3"/>
  <c r="CW122" i="3"/>
  <c r="CX122" i="3"/>
  <c r="CY122" i="3"/>
  <c r="DA122" i="3"/>
  <c r="DI122" i="3"/>
  <c r="DD122" i="3"/>
  <c r="DE122" i="3"/>
  <c r="DF122" i="3"/>
  <c r="DK122" i="3"/>
  <c r="DL122" i="3"/>
  <c r="DM122" i="3"/>
  <c r="DN122" i="3"/>
  <c r="DG122" i="3"/>
  <c r="CT123" i="3"/>
  <c r="CU123" i="3"/>
  <c r="CV123" i="3"/>
  <c r="CW123" i="3"/>
  <c r="CX123" i="3"/>
  <c r="CY123" i="3"/>
  <c r="DA123" i="3"/>
  <c r="DI123" i="3"/>
  <c r="DD123" i="3"/>
  <c r="DE123" i="3"/>
  <c r="DF123" i="3"/>
  <c r="DK123" i="3"/>
  <c r="DL123" i="3"/>
  <c r="DM123" i="3"/>
  <c r="DN123" i="3"/>
  <c r="DG123" i="3"/>
  <c r="DO11" i="3"/>
  <c r="AI26" i="3"/>
  <c r="AI24" i="3"/>
  <c r="AI25" i="3"/>
  <c r="AI27" i="3"/>
  <c r="AI28" i="3"/>
  <c r="AI29" i="3"/>
  <c r="AI30" i="3"/>
  <c r="AI31" i="3"/>
  <c r="AI32" i="3"/>
  <c r="AI33" i="3"/>
  <c r="AI34" i="3"/>
  <c r="AI35" i="3"/>
  <c r="AI36" i="3"/>
  <c r="AI37" i="3"/>
  <c r="AI38" i="3"/>
  <c r="AI39" i="3"/>
  <c r="AI40" i="3"/>
  <c r="AI41" i="3"/>
  <c r="AI42" i="3"/>
  <c r="AI43" i="3"/>
  <c r="AI44" i="3"/>
  <c r="AI45" i="3"/>
  <c r="AI46" i="3"/>
  <c r="AI47" i="3"/>
  <c r="AI48" i="3"/>
  <c r="AI49" i="3"/>
  <c r="AI50" i="3"/>
  <c r="AI51" i="3"/>
  <c r="AI52" i="3"/>
  <c r="AI53" i="3"/>
  <c r="AI54" i="3"/>
  <c r="AI55" i="3"/>
  <c r="AI56" i="3"/>
  <c r="AI57" i="3"/>
  <c r="AI58" i="3"/>
  <c r="AI59" i="3"/>
  <c r="AI60" i="3"/>
  <c r="AI61" i="3"/>
  <c r="AI62" i="3"/>
  <c r="AI63" i="3"/>
  <c r="AI64" i="3"/>
  <c r="AI65" i="3"/>
  <c r="AI66" i="3"/>
  <c r="AI67" i="3"/>
  <c r="AI68" i="3"/>
  <c r="AI69" i="3"/>
  <c r="AI70" i="3"/>
  <c r="AI71" i="3"/>
  <c r="AI72" i="3"/>
  <c r="AI73" i="3"/>
  <c r="AI74" i="3"/>
  <c r="AI75" i="3"/>
  <c r="AI76" i="3"/>
  <c r="AI77" i="3"/>
  <c r="AI78" i="3"/>
  <c r="AI79" i="3"/>
  <c r="AI80" i="3"/>
  <c r="AI81" i="3"/>
  <c r="AI82" i="3"/>
  <c r="AI83" i="3"/>
  <c r="AI84" i="3"/>
  <c r="AI85" i="3"/>
  <c r="AI86" i="3"/>
  <c r="AI87" i="3"/>
  <c r="AI88" i="3"/>
  <c r="AI89" i="3"/>
  <c r="AI90" i="3"/>
  <c r="AI91" i="3"/>
  <c r="AI92" i="3"/>
  <c r="AI93" i="3"/>
  <c r="AI94" i="3"/>
  <c r="AI95" i="3"/>
  <c r="AI96" i="3"/>
  <c r="AI97" i="3"/>
  <c r="AI98" i="3"/>
  <c r="AI99" i="3"/>
  <c r="AI100" i="3"/>
  <c r="AI101" i="3"/>
  <c r="AI102" i="3"/>
  <c r="AI103" i="3"/>
  <c r="AI104" i="3"/>
  <c r="AI105" i="3"/>
  <c r="AI106" i="3"/>
  <c r="AI107" i="3"/>
  <c r="AI108" i="3"/>
  <c r="AI109" i="3"/>
  <c r="AI110" i="3"/>
  <c r="AI111" i="3"/>
  <c r="AI112" i="3"/>
  <c r="AI113" i="3"/>
  <c r="AI114" i="3"/>
  <c r="AI115" i="3"/>
  <c r="AI116" i="3"/>
  <c r="AI117" i="3"/>
  <c r="AI118" i="3"/>
  <c r="AI119" i="3"/>
  <c r="AI120" i="3"/>
  <c r="AI121" i="3"/>
  <c r="AI122" i="3"/>
  <c r="AI123" i="3"/>
  <c r="CE24" i="3"/>
  <c r="CF24" i="3"/>
  <c r="CG24" i="3" s="1"/>
  <c r="Z24" i="3" s="1"/>
  <c r="W24" i="3"/>
  <c r="AM24" i="3"/>
  <c r="AL24" i="3" s="1"/>
  <c r="AH24" i="3"/>
  <c r="AG24" i="3" s="1"/>
  <c r="CE25" i="3"/>
  <c r="CF25" i="3"/>
  <c r="CG25" i="3" s="1"/>
  <c r="Z25" i="3" s="1"/>
  <c r="W25" i="3"/>
  <c r="AM25" i="3"/>
  <c r="AL25" i="3" s="1"/>
  <c r="AH25" i="3"/>
  <c r="AG25" i="3" s="1"/>
  <c r="CE26" i="3"/>
  <c r="CF26" i="3"/>
  <c r="CG26" i="3" s="1"/>
  <c r="Z26" i="3" s="1"/>
  <c r="W26" i="3"/>
  <c r="AH26" i="3"/>
  <c r="AG26" i="3" s="1"/>
  <c r="AM26" i="3"/>
  <c r="AL26" i="3" s="1"/>
  <c r="CE27" i="3"/>
  <c r="CF27" i="3"/>
  <c r="CG27" i="3" s="1"/>
  <c r="Z27" i="3" s="1"/>
  <c r="W27" i="3"/>
  <c r="AM27" i="3"/>
  <c r="AL27" i="3" s="1"/>
  <c r="AH27" i="3"/>
  <c r="AG27" i="3" s="1"/>
  <c r="CE28" i="3"/>
  <c r="CF28" i="3"/>
  <c r="CG28" i="3" s="1"/>
  <c r="Z28" i="3" s="1"/>
  <c r="W28" i="3"/>
  <c r="AM28" i="3"/>
  <c r="AL28" i="3" s="1"/>
  <c r="AH28" i="3"/>
  <c r="AG28" i="3" s="1"/>
  <c r="CE29" i="3"/>
  <c r="CF29" i="3"/>
  <c r="CG29" i="3" s="1"/>
  <c r="Z29" i="3" s="1"/>
  <c r="W29" i="3"/>
  <c r="AM29" i="3"/>
  <c r="AL29" i="3" s="1"/>
  <c r="AH29" i="3"/>
  <c r="AG29" i="3" s="1"/>
  <c r="AH30" i="3"/>
  <c r="AG30" i="3" s="1"/>
  <c r="AQ30" i="3" s="1"/>
  <c r="U30" i="3" s="1"/>
  <c r="AM30" i="3"/>
  <c r="AL30" i="3" s="1"/>
  <c r="AH31" i="3"/>
  <c r="AG31" i="3" s="1"/>
  <c r="AM31" i="3"/>
  <c r="AL31" i="3" s="1"/>
  <c r="AM32" i="3"/>
  <c r="AL32" i="3" s="1"/>
  <c r="AH32" i="3"/>
  <c r="AG32" i="3"/>
  <c r="AM33" i="3"/>
  <c r="AL33" i="3" s="1"/>
  <c r="AH33" i="3"/>
  <c r="AG33" i="3" s="1"/>
  <c r="AQ33" i="3" s="1"/>
  <c r="U33" i="3" s="1"/>
  <c r="AM34" i="3"/>
  <c r="AL34" i="3" s="1"/>
  <c r="AH34" i="3"/>
  <c r="AG34" i="3" s="1"/>
  <c r="AQ34" i="3" s="1"/>
  <c r="U34" i="3" s="1"/>
  <c r="AM35" i="3"/>
  <c r="AL35" i="3" s="1"/>
  <c r="AH35" i="3"/>
  <c r="AG35" i="3" s="1"/>
  <c r="AM36" i="3"/>
  <c r="AL36" i="3" s="1"/>
  <c r="AH36" i="3"/>
  <c r="AG36" i="3" s="1"/>
  <c r="AM37" i="3"/>
  <c r="AL37" i="3" s="1"/>
  <c r="AH37" i="3"/>
  <c r="AG37" i="3" s="1"/>
  <c r="AQ37" i="3" s="1"/>
  <c r="U37" i="3" s="1"/>
  <c r="AM38" i="3"/>
  <c r="AL38" i="3" s="1"/>
  <c r="AH38" i="3"/>
  <c r="AG38" i="3" s="1"/>
  <c r="AM39" i="3"/>
  <c r="AL39" i="3" s="1"/>
  <c r="AH39" i="3"/>
  <c r="AG39" i="3" s="1"/>
  <c r="AM40" i="3"/>
  <c r="AL40" i="3" s="1"/>
  <c r="AH40" i="3"/>
  <c r="AG40" i="3" s="1"/>
  <c r="AM41" i="3"/>
  <c r="AL41" i="3" s="1"/>
  <c r="AH41" i="3"/>
  <c r="AG41" i="3" s="1"/>
  <c r="AM42" i="3"/>
  <c r="AL42" i="3" s="1"/>
  <c r="AH42" i="3"/>
  <c r="AG42" i="3" s="1"/>
  <c r="AM43" i="3"/>
  <c r="AL43" i="3" s="1"/>
  <c r="AH43" i="3"/>
  <c r="AG43" i="3" s="1"/>
  <c r="AM44" i="3"/>
  <c r="AL44" i="3" s="1"/>
  <c r="AH44" i="3"/>
  <c r="AG44" i="3" s="1"/>
  <c r="AM45" i="3"/>
  <c r="AL45" i="3" s="1"/>
  <c r="AH45" i="3"/>
  <c r="AG45" i="3" s="1"/>
  <c r="AM46" i="3"/>
  <c r="AL46" i="3" s="1"/>
  <c r="AH46" i="3"/>
  <c r="AG46" i="3" s="1"/>
  <c r="AM47" i="3"/>
  <c r="AL47" i="3" s="1"/>
  <c r="AH47" i="3"/>
  <c r="AG47" i="3" s="1"/>
  <c r="AM48" i="3"/>
  <c r="AL48" i="3" s="1"/>
  <c r="AH48" i="3"/>
  <c r="AG48" i="3" s="1"/>
  <c r="AM49" i="3"/>
  <c r="AL49" i="3" s="1"/>
  <c r="AH49" i="3"/>
  <c r="AG49" i="3" s="1"/>
  <c r="AM50" i="3"/>
  <c r="AL50" i="3" s="1"/>
  <c r="AH50" i="3"/>
  <c r="AG50" i="3"/>
  <c r="AM51" i="3"/>
  <c r="AL51" i="3" s="1"/>
  <c r="AH51" i="3"/>
  <c r="AG51" i="3" s="1"/>
  <c r="AQ51" i="3" s="1"/>
  <c r="U51" i="3" s="1"/>
  <c r="AM52" i="3"/>
  <c r="AL52" i="3" s="1"/>
  <c r="AH52" i="3"/>
  <c r="AG52" i="3" s="1"/>
  <c r="AM53" i="3"/>
  <c r="AL53" i="3" s="1"/>
  <c r="AH53" i="3"/>
  <c r="AG53" i="3" s="1"/>
  <c r="AM54" i="3"/>
  <c r="AL54" i="3" s="1"/>
  <c r="AH54" i="3"/>
  <c r="AG54" i="3" s="1"/>
  <c r="AM55" i="3"/>
  <c r="AL55" i="3" s="1"/>
  <c r="AH55" i="3"/>
  <c r="AG55" i="3" s="1"/>
  <c r="AM56" i="3"/>
  <c r="AL56" i="3" s="1"/>
  <c r="AH56" i="3"/>
  <c r="AG56" i="3" s="1"/>
  <c r="AQ56" i="3" s="1"/>
  <c r="U56" i="3" s="1"/>
  <c r="AM57" i="3"/>
  <c r="AL57" i="3" s="1"/>
  <c r="AH57" i="3"/>
  <c r="AG57" i="3" s="1"/>
  <c r="AM58" i="3"/>
  <c r="AL58" i="3" s="1"/>
  <c r="AH58" i="3"/>
  <c r="AG58" i="3" s="1"/>
  <c r="AM59" i="3"/>
  <c r="AL59" i="3" s="1"/>
  <c r="AH59" i="3"/>
  <c r="AG59" i="3" s="1"/>
  <c r="AM60" i="3"/>
  <c r="AL60" i="3" s="1"/>
  <c r="AH60" i="3"/>
  <c r="AG60" i="3" s="1"/>
  <c r="AM61" i="3"/>
  <c r="AL61" i="3" s="1"/>
  <c r="AH61" i="3"/>
  <c r="AG61" i="3" s="1"/>
  <c r="AM62" i="3"/>
  <c r="AL62" i="3" s="1"/>
  <c r="AH62" i="3"/>
  <c r="AG62" i="3" s="1"/>
  <c r="AM63" i="3"/>
  <c r="AL63" i="3" s="1"/>
  <c r="AH63" i="3"/>
  <c r="AG63" i="3" s="1"/>
  <c r="AM64" i="3"/>
  <c r="AL64" i="3" s="1"/>
  <c r="AH64" i="3"/>
  <c r="AG64" i="3" s="1"/>
  <c r="AM65" i="3"/>
  <c r="AL65" i="3" s="1"/>
  <c r="AH65" i="3"/>
  <c r="AG65" i="3" s="1"/>
  <c r="AM66" i="3"/>
  <c r="AL66" i="3" s="1"/>
  <c r="AH66" i="3"/>
  <c r="AG66" i="3" s="1"/>
  <c r="AM67" i="3"/>
  <c r="AL67" i="3" s="1"/>
  <c r="AH67" i="3"/>
  <c r="AG67" i="3" s="1"/>
  <c r="AM68" i="3"/>
  <c r="AL68" i="3" s="1"/>
  <c r="AH68" i="3"/>
  <c r="AG68" i="3" s="1"/>
  <c r="AM69" i="3"/>
  <c r="AL69" i="3" s="1"/>
  <c r="AH69" i="3"/>
  <c r="AG69" i="3" s="1"/>
  <c r="AM70" i="3"/>
  <c r="AL70" i="3" s="1"/>
  <c r="AH70" i="3"/>
  <c r="AG70" i="3" s="1"/>
  <c r="AM71" i="3"/>
  <c r="AL71" i="3" s="1"/>
  <c r="AH71" i="3"/>
  <c r="AG71" i="3" s="1"/>
  <c r="AM72" i="3"/>
  <c r="AL72" i="3" s="1"/>
  <c r="AH72" i="3"/>
  <c r="AG72" i="3"/>
  <c r="AM73" i="3"/>
  <c r="AL73" i="3" s="1"/>
  <c r="AH73" i="3"/>
  <c r="AG73" i="3" s="1"/>
  <c r="AM74" i="3"/>
  <c r="AL74" i="3" s="1"/>
  <c r="AH74" i="3"/>
  <c r="AG74" i="3" s="1"/>
  <c r="AM75" i="3"/>
  <c r="AL75" i="3" s="1"/>
  <c r="AH75" i="3"/>
  <c r="AG75" i="3" s="1"/>
  <c r="AQ75" i="3" s="1"/>
  <c r="U75" i="3" s="1"/>
  <c r="AM76" i="3"/>
  <c r="AL76" i="3" s="1"/>
  <c r="AH76" i="3"/>
  <c r="AG76" i="3" s="1"/>
  <c r="AQ76" i="3" s="1"/>
  <c r="U76" i="3" s="1"/>
  <c r="AM77" i="3"/>
  <c r="AL77" i="3" s="1"/>
  <c r="AH77" i="3"/>
  <c r="AG77" i="3" s="1"/>
  <c r="AM78" i="3"/>
  <c r="AL78" i="3" s="1"/>
  <c r="AH78" i="3"/>
  <c r="AG78" i="3" s="1"/>
  <c r="AM79" i="3"/>
  <c r="AL79" i="3" s="1"/>
  <c r="AH79" i="3"/>
  <c r="AG79" i="3" s="1"/>
  <c r="AQ79" i="3" s="1"/>
  <c r="U79" i="3" s="1"/>
  <c r="AM80" i="3"/>
  <c r="AL80" i="3" s="1"/>
  <c r="AH80" i="3"/>
  <c r="AG80" i="3" s="1"/>
  <c r="AQ80" i="3" s="1"/>
  <c r="U80" i="3" s="1"/>
  <c r="AM81" i="3"/>
  <c r="AL81" i="3" s="1"/>
  <c r="AH81" i="3"/>
  <c r="AG81" i="3" s="1"/>
  <c r="AM82" i="3"/>
  <c r="AL82" i="3" s="1"/>
  <c r="AH82" i="3"/>
  <c r="AG82" i="3" s="1"/>
  <c r="AM83" i="3"/>
  <c r="AL83" i="3" s="1"/>
  <c r="AH83" i="3"/>
  <c r="AG83" i="3" s="1"/>
  <c r="AM84" i="3"/>
  <c r="AL84" i="3" s="1"/>
  <c r="AH84" i="3"/>
  <c r="AG84" i="3" s="1"/>
  <c r="AM85" i="3"/>
  <c r="AL85" i="3" s="1"/>
  <c r="AH85" i="3"/>
  <c r="AG85" i="3" s="1"/>
  <c r="AM86" i="3"/>
  <c r="AL86" i="3" s="1"/>
  <c r="AH86" i="3"/>
  <c r="AG86" i="3" s="1"/>
  <c r="AM87" i="3"/>
  <c r="AL87" i="3" s="1"/>
  <c r="AH87" i="3"/>
  <c r="AG87" i="3" s="1"/>
  <c r="AM88" i="3"/>
  <c r="AL88" i="3" s="1"/>
  <c r="AH88" i="3"/>
  <c r="AG88" i="3" s="1"/>
  <c r="AM89" i="3"/>
  <c r="AL89" i="3" s="1"/>
  <c r="AH89" i="3"/>
  <c r="AG89" i="3" s="1"/>
  <c r="AM90" i="3"/>
  <c r="AL90" i="3" s="1"/>
  <c r="AH90" i="3"/>
  <c r="AG90" i="3" s="1"/>
  <c r="AM91" i="3"/>
  <c r="AL91" i="3" s="1"/>
  <c r="AH91" i="3"/>
  <c r="AG91" i="3" s="1"/>
  <c r="AM92" i="3"/>
  <c r="AL92" i="3" s="1"/>
  <c r="AH92" i="3"/>
  <c r="AG92" i="3" s="1"/>
  <c r="AM93" i="3"/>
  <c r="AL93" i="3" s="1"/>
  <c r="AH93" i="3"/>
  <c r="AG93" i="3" s="1"/>
  <c r="AM94" i="3"/>
  <c r="AL94" i="3" s="1"/>
  <c r="AH94" i="3"/>
  <c r="AG94" i="3" s="1"/>
  <c r="AM95" i="3"/>
  <c r="AL95" i="3" s="1"/>
  <c r="AH95" i="3"/>
  <c r="AG95" i="3" s="1"/>
  <c r="AM96" i="3"/>
  <c r="AL96" i="3" s="1"/>
  <c r="AH96" i="3"/>
  <c r="AG96" i="3" s="1"/>
  <c r="AM97" i="3"/>
  <c r="AL97" i="3" s="1"/>
  <c r="AH97" i="3"/>
  <c r="AG97" i="3" s="1"/>
  <c r="AM98" i="3"/>
  <c r="AL98" i="3" s="1"/>
  <c r="AH98" i="3"/>
  <c r="AG98" i="3" s="1"/>
  <c r="AM99" i="3"/>
  <c r="AL99" i="3" s="1"/>
  <c r="AH99" i="3"/>
  <c r="AG99" i="3" s="1"/>
  <c r="AM100" i="3"/>
  <c r="AL100" i="3" s="1"/>
  <c r="AH100" i="3"/>
  <c r="AG100" i="3" s="1"/>
  <c r="AM101" i="3"/>
  <c r="AL101" i="3" s="1"/>
  <c r="AH101" i="3"/>
  <c r="AG101" i="3" s="1"/>
  <c r="AQ101" i="3" s="1"/>
  <c r="U101" i="3" s="1"/>
  <c r="AM102" i="3"/>
  <c r="AL102" i="3" s="1"/>
  <c r="AH102" i="3"/>
  <c r="AG102" i="3" s="1"/>
  <c r="AM103" i="3"/>
  <c r="AL103" i="3" s="1"/>
  <c r="AH103" i="3"/>
  <c r="AG103" i="3" s="1"/>
  <c r="AM104" i="3"/>
  <c r="AL104" i="3" s="1"/>
  <c r="AH104" i="3"/>
  <c r="AG104" i="3" s="1"/>
  <c r="AM105" i="3"/>
  <c r="AL105" i="3" s="1"/>
  <c r="AH105" i="3"/>
  <c r="AG105" i="3" s="1"/>
  <c r="AM106" i="3"/>
  <c r="AL106" i="3" s="1"/>
  <c r="AH106" i="3"/>
  <c r="AG106" i="3" s="1"/>
  <c r="AM107" i="3"/>
  <c r="AL107" i="3" s="1"/>
  <c r="AH107" i="3"/>
  <c r="AG107" i="3" s="1"/>
  <c r="AM108" i="3"/>
  <c r="AL108" i="3" s="1"/>
  <c r="AH108" i="3"/>
  <c r="AG108" i="3" s="1"/>
  <c r="AM109" i="3"/>
  <c r="AL109" i="3" s="1"/>
  <c r="AH109" i="3"/>
  <c r="AG109" i="3" s="1"/>
  <c r="AM110" i="3"/>
  <c r="AL110" i="3" s="1"/>
  <c r="AH110" i="3"/>
  <c r="AG110" i="3" s="1"/>
  <c r="AM111" i="3"/>
  <c r="AL111" i="3" s="1"/>
  <c r="AH111" i="3"/>
  <c r="AG111" i="3" s="1"/>
  <c r="AM112" i="3"/>
  <c r="AL112" i="3" s="1"/>
  <c r="AH112" i="3"/>
  <c r="AG112" i="3" s="1"/>
  <c r="AM113" i="3"/>
  <c r="AL113" i="3" s="1"/>
  <c r="AH113" i="3"/>
  <c r="AG113" i="3" s="1"/>
  <c r="AM114" i="3"/>
  <c r="AL114" i="3" s="1"/>
  <c r="AH114" i="3"/>
  <c r="AG114" i="3" s="1"/>
  <c r="AM115" i="3"/>
  <c r="AL115" i="3" s="1"/>
  <c r="AH115" i="3"/>
  <c r="AG115" i="3" s="1"/>
  <c r="AM116" i="3"/>
  <c r="AL116" i="3" s="1"/>
  <c r="AH116" i="3"/>
  <c r="AG116" i="3" s="1"/>
  <c r="AM117" i="3"/>
  <c r="AL117" i="3" s="1"/>
  <c r="AH117" i="3"/>
  <c r="AG117" i="3" s="1"/>
  <c r="AM118" i="3"/>
  <c r="AL118" i="3" s="1"/>
  <c r="AH118" i="3"/>
  <c r="AG118" i="3" s="1"/>
  <c r="AM119" i="3"/>
  <c r="AL119" i="3" s="1"/>
  <c r="AH119" i="3"/>
  <c r="AG119" i="3" s="1"/>
  <c r="AM120" i="3"/>
  <c r="AL120" i="3" s="1"/>
  <c r="AH120" i="3"/>
  <c r="AG120" i="3" s="1"/>
  <c r="AM121" i="3"/>
  <c r="AL121" i="3" s="1"/>
  <c r="AH121" i="3"/>
  <c r="AG121" i="3"/>
  <c r="AM122" i="3"/>
  <c r="AL122" i="3" s="1"/>
  <c r="AH122" i="3"/>
  <c r="AG122" i="3" s="1"/>
  <c r="AM123" i="3"/>
  <c r="AL123" i="3" s="1"/>
  <c r="AH123" i="3"/>
  <c r="AG123" i="3" s="1"/>
  <c r="L186" i="3"/>
  <c r="H80" i="15"/>
  <c r="H81" i="15"/>
  <c r="H82" i="15"/>
  <c r="AX28" i="15"/>
  <c r="AX29" i="15"/>
  <c r="AX30" i="15"/>
  <c r="AX31" i="15"/>
  <c r="AX32" i="15"/>
  <c r="AX33" i="15"/>
  <c r="AX34" i="15"/>
  <c r="AX35" i="15"/>
  <c r="AX36" i="15"/>
  <c r="AX37" i="15"/>
  <c r="AX38" i="15"/>
  <c r="H84" i="15"/>
  <c r="DH28" i="15"/>
  <c r="DI28" i="15"/>
  <c r="DJ28" i="15"/>
  <c r="DK28" i="15"/>
  <c r="DL28" i="15"/>
  <c r="DN28" i="15"/>
  <c r="DV28" i="15"/>
  <c r="DQ28" i="15"/>
  <c r="DR28" i="15"/>
  <c r="DS28" i="15"/>
  <c r="DX28" i="15"/>
  <c r="DY28" i="15"/>
  <c r="DZ28" i="15"/>
  <c r="EA28" i="15"/>
  <c r="DH29" i="15"/>
  <c r="DI29" i="15"/>
  <c r="DJ29" i="15"/>
  <c r="DK29" i="15"/>
  <c r="DL29" i="15"/>
  <c r="DN29" i="15"/>
  <c r="DV29" i="15"/>
  <c r="DQ29" i="15"/>
  <c r="DR29" i="15"/>
  <c r="DS29" i="15"/>
  <c r="DX29" i="15"/>
  <c r="DY29" i="15"/>
  <c r="DZ29" i="15"/>
  <c r="EA29" i="15"/>
  <c r="DH30" i="15"/>
  <c r="DI30" i="15"/>
  <c r="DJ30" i="15"/>
  <c r="DK30" i="15"/>
  <c r="DL30" i="15"/>
  <c r="DN30" i="15"/>
  <c r="DV30" i="15"/>
  <c r="DQ30" i="15"/>
  <c r="DR30" i="15"/>
  <c r="DS30" i="15"/>
  <c r="DX30" i="15"/>
  <c r="DY30" i="15"/>
  <c r="DZ30" i="15"/>
  <c r="EA30" i="15"/>
  <c r="DH31" i="15"/>
  <c r="DI31" i="15"/>
  <c r="DJ31" i="15"/>
  <c r="DK31" i="15"/>
  <c r="DL31" i="15"/>
  <c r="DN31" i="15"/>
  <c r="DV31" i="15"/>
  <c r="DQ31" i="15"/>
  <c r="DR31" i="15"/>
  <c r="DS31" i="15"/>
  <c r="DX31" i="15"/>
  <c r="DY31" i="15"/>
  <c r="DZ31" i="15"/>
  <c r="EA31" i="15"/>
  <c r="DH32" i="15"/>
  <c r="DI32" i="15"/>
  <c r="DJ32" i="15"/>
  <c r="DK32" i="15"/>
  <c r="DL32" i="15"/>
  <c r="DN32" i="15"/>
  <c r="DV32" i="15"/>
  <c r="DQ32" i="15"/>
  <c r="DR32" i="15"/>
  <c r="DS32" i="15"/>
  <c r="DX32" i="15"/>
  <c r="DY32" i="15"/>
  <c r="DZ32" i="15"/>
  <c r="EA32" i="15"/>
  <c r="DH33" i="15"/>
  <c r="DI33" i="15"/>
  <c r="DJ33" i="15"/>
  <c r="DK33" i="15"/>
  <c r="DL33" i="15"/>
  <c r="DN33" i="15"/>
  <c r="DV33" i="15"/>
  <c r="DQ33" i="15"/>
  <c r="DR33" i="15"/>
  <c r="DS33" i="15"/>
  <c r="DX33" i="15"/>
  <c r="DY33" i="15"/>
  <c r="DZ33" i="15"/>
  <c r="EA33" i="15"/>
  <c r="DH34" i="15"/>
  <c r="DI34" i="15"/>
  <c r="DJ34" i="15"/>
  <c r="DK34" i="15"/>
  <c r="DL34" i="15"/>
  <c r="DN34" i="15"/>
  <c r="DV34" i="15"/>
  <c r="DQ34" i="15"/>
  <c r="DR34" i="15"/>
  <c r="DS34" i="15"/>
  <c r="DX34" i="15"/>
  <c r="DY34" i="15"/>
  <c r="DZ34" i="15"/>
  <c r="EA34" i="15"/>
  <c r="DH35" i="15"/>
  <c r="DI35" i="15"/>
  <c r="DJ35" i="15"/>
  <c r="DK35" i="15"/>
  <c r="DL35" i="15"/>
  <c r="DN35" i="15"/>
  <c r="DV35" i="15"/>
  <c r="DQ35" i="15"/>
  <c r="DR35" i="15"/>
  <c r="DS35" i="15"/>
  <c r="DX35" i="15"/>
  <c r="DY35" i="15"/>
  <c r="DZ35" i="15"/>
  <c r="EA35" i="15"/>
  <c r="DH36" i="15"/>
  <c r="DI36" i="15"/>
  <c r="DJ36" i="15"/>
  <c r="DK36" i="15"/>
  <c r="DL36" i="15"/>
  <c r="DN36" i="15"/>
  <c r="DV36" i="15"/>
  <c r="DQ36" i="15"/>
  <c r="DR36" i="15"/>
  <c r="DS36" i="15"/>
  <c r="DX36" i="15"/>
  <c r="DY36" i="15"/>
  <c r="DZ36" i="15"/>
  <c r="EA36" i="15"/>
  <c r="DH37" i="15"/>
  <c r="DI37" i="15"/>
  <c r="DJ37" i="15"/>
  <c r="DK37" i="15"/>
  <c r="DL37" i="15"/>
  <c r="DN37" i="15"/>
  <c r="DV37" i="15"/>
  <c r="DQ37" i="15"/>
  <c r="DR37" i="15"/>
  <c r="DS37" i="15"/>
  <c r="DX37" i="15"/>
  <c r="DY37" i="15"/>
  <c r="DZ37" i="15"/>
  <c r="EA37" i="15"/>
  <c r="DH38" i="15"/>
  <c r="DI38" i="15"/>
  <c r="DJ38" i="15"/>
  <c r="DK38" i="15"/>
  <c r="DL38" i="15"/>
  <c r="DN38" i="15"/>
  <c r="DV38" i="15"/>
  <c r="DQ38" i="15"/>
  <c r="DR38" i="15"/>
  <c r="DS38" i="15"/>
  <c r="DX38" i="15"/>
  <c r="DY38" i="15"/>
  <c r="DZ38" i="15"/>
  <c r="EA38" i="15"/>
  <c r="DH39" i="15"/>
  <c r="DI39" i="15"/>
  <c r="DJ39" i="15"/>
  <c r="DK39" i="15"/>
  <c r="DL39" i="15"/>
  <c r="DN39" i="15"/>
  <c r="DV39" i="15"/>
  <c r="DQ39" i="15"/>
  <c r="DR39" i="15"/>
  <c r="DS39" i="15"/>
  <c r="DX39" i="15"/>
  <c r="DY39" i="15"/>
  <c r="DZ39" i="15"/>
  <c r="EA39" i="15"/>
  <c r="BZ39" i="15"/>
  <c r="DH40" i="15"/>
  <c r="DI40" i="15"/>
  <c r="DJ40" i="15"/>
  <c r="DK40" i="15"/>
  <c r="DL40" i="15"/>
  <c r="DN40" i="15"/>
  <c r="DV40" i="15"/>
  <c r="DQ40" i="15"/>
  <c r="DR40" i="15"/>
  <c r="DS40" i="15"/>
  <c r="DX40" i="15"/>
  <c r="DY40" i="15"/>
  <c r="DZ40" i="15"/>
  <c r="EA40" i="15"/>
  <c r="BZ40" i="15"/>
  <c r="DH41" i="15"/>
  <c r="DI41" i="15"/>
  <c r="DJ41" i="15"/>
  <c r="DK41" i="15"/>
  <c r="DL41" i="15"/>
  <c r="DN41" i="15"/>
  <c r="DV41" i="15"/>
  <c r="DQ41" i="15"/>
  <c r="DR41" i="15"/>
  <c r="DS41" i="15"/>
  <c r="DX41" i="15"/>
  <c r="DY41" i="15"/>
  <c r="DZ41" i="15"/>
  <c r="EA41" i="15"/>
  <c r="BZ41" i="15"/>
  <c r="DH42" i="15"/>
  <c r="DI42" i="15"/>
  <c r="DJ42" i="15"/>
  <c r="DK42" i="15"/>
  <c r="DL42" i="15"/>
  <c r="DN42" i="15"/>
  <c r="DV42" i="15"/>
  <c r="DQ42" i="15"/>
  <c r="DR42" i="15"/>
  <c r="DS42" i="15"/>
  <c r="DX42" i="15"/>
  <c r="DY42" i="15"/>
  <c r="DZ42" i="15"/>
  <c r="EA42" i="15"/>
  <c r="BZ42" i="15"/>
  <c r="DH43" i="15"/>
  <c r="DI43" i="15"/>
  <c r="DJ43" i="15"/>
  <c r="DK43" i="15"/>
  <c r="DL43" i="15"/>
  <c r="DN43" i="15"/>
  <c r="DV43" i="15"/>
  <c r="DQ43" i="15"/>
  <c r="DR43" i="15"/>
  <c r="DS43" i="15"/>
  <c r="DX43" i="15"/>
  <c r="DY43" i="15"/>
  <c r="DZ43" i="15"/>
  <c r="EA43" i="15"/>
  <c r="BZ43" i="15"/>
  <c r="DH44" i="15"/>
  <c r="DI44" i="15"/>
  <c r="DJ44" i="15"/>
  <c r="DK44" i="15"/>
  <c r="DL44" i="15"/>
  <c r="DN44" i="15"/>
  <c r="DV44" i="15"/>
  <c r="DQ44" i="15"/>
  <c r="DR44" i="15"/>
  <c r="DS44" i="15"/>
  <c r="DX44" i="15"/>
  <c r="DY44" i="15"/>
  <c r="DZ44" i="15"/>
  <c r="EA44" i="15"/>
  <c r="DH45" i="15"/>
  <c r="DI45" i="15"/>
  <c r="DJ45" i="15"/>
  <c r="DK45" i="15"/>
  <c r="DL45" i="15"/>
  <c r="DN45" i="15"/>
  <c r="DV45" i="15"/>
  <c r="DQ45" i="15"/>
  <c r="DR45" i="15"/>
  <c r="DS45" i="15"/>
  <c r="DX45" i="15"/>
  <c r="DY45" i="15"/>
  <c r="DZ45" i="15"/>
  <c r="EA45" i="15"/>
  <c r="BZ45" i="15"/>
  <c r="DH46" i="15"/>
  <c r="DI46" i="15"/>
  <c r="DJ46" i="15"/>
  <c r="DK46" i="15"/>
  <c r="DL46" i="15"/>
  <c r="DN46" i="15"/>
  <c r="DV46" i="15"/>
  <c r="DQ46" i="15"/>
  <c r="DR46" i="15"/>
  <c r="DS46" i="15"/>
  <c r="DX46" i="15"/>
  <c r="DY46" i="15"/>
  <c r="DZ46" i="15"/>
  <c r="EA46" i="15"/>
  <c r="BZ46" i="15"/>
  <c r="DH47" i="15"/>
  <c r="DI47" i="15"/>
  <c r="DJ47" i="15"/>
  <c r="DK47" i="15"/>
  <c r="DL47" i="15"/>
  <c r="DN47" i="15"/>
  <c r="DV47" i="15"/>
  <c r="DQ47" i="15"/>
  <c r="DR47" i="15"/>
  <c r="DS47" i="15"/>
  <c r="DX47" i="15"/>
  <c r="DY47" i="15"/>
  <c r="DZ47" i="15"/>
  <c r="EA47" i="15"/>
  <c r="BZ47" i="15"/>
  <c r="DH48" i="15"/>
  <c r="DI48" i="15"/>
  <c r="DJ48" i="15"/>
  <c r="DK48" i="15"/>
  <c r="DL48" i="15"/>
  <c r="DN48" i="15"/>
  <c r="DV48" i="15"/>
  <c r="DQ48" i="15"/>
  <c r="DR48" i="15"/>
  <c r="DS48" i="15"/>
  <c r="DX48" i="15"/>
  <c r="DY48" i="15"/>
  <c r="DZ48" i="15"/>
  <c r="EA48" i="15"/>
  <c r="BZ48" i="15"/>
  <c r="DH49" i="15"/>
  <c r="DI49" i="15"/>
  <c r="DJ49" i="15"/>
  <c r="DK49" i="15"/>
  <c r="DL49" i="15"/>
  <c r="DN49" i="15"/>
  <c r="DV49" i="15"/>
  <c r="DQ49" i="15"/>
  <c r="DR49" i="15"/>
  <c r="DS49" i="15"/>
  <c r="DX49" i="15"/>
  <c r="DY49" i="15"/>
  <c r="DZ49" i="15"/>
  <c r="EA49" i="15"/>
  <c r="BZ49" i="15"/>
  <c r="DH50" i="15"/>
  <c r="DI50" i="15"/>
  <c r="DJ50" i="15"/>
  <c r="DK50" i="15"/>
  <c r="DL50" i="15"/>
  <c r="DN50" i="15"/>
  <c r="DV50" i="15"/>
  <c r="DQ50" i="15"/>
  <c r="DR50" i="15"/>
  <c r="DS50" i="15"/>
  <c r="DX50" i="15"/>
  <c r="DY50" i="15"/>
  <c r="DZ50" i="15"/>
  <c r="EA50" i="15"/>
  <c r="BZ50" i="15"/>
  <c r="DH51" i="15"/>
  <c r="DI51" i="15"/>
  <c r="DJ51" i="15"/>
  <c r="DK51" i="15"/>
  <c r="DL51" i="15"/>
  <c r="DN51" i="15"/>
  <c r="DV51" i="15"/>
  <c r="DQ51" i="15"/>
  <c r="DR51" i="15"/>
  <c r="DS51" i="15"/>
  <c r="DX51" i="15"/>
  <c r="DY51" i="15"/>
  <c r="DZ51" i="15"/>
  <c r="EA51" i="15"/>
  <c r="BZ51" i="15"/>
  <c r="DH52" i="15"/>
  <c r="DI52" i="15"/>
  <c r="DJ52" i="15"/>
  <c r="DK52" i="15"/>
  <c r="DL52" i="15"/>
  <c r="DN52" i="15"/>
  <c r="DV52" i="15"/>
  <c r="DQ52" i="15"/>
  <c r="DR52" i="15"/>
  <c r="DS52" i="15"/>
  <c r="DX52" i="15"/>
  <c r="DY52" i="15"/>
  <c r="DZ52" i="15"/>
  <c r="EA52" i="15"/>
  <c r="BZ52" i="15"/>
  <c r="DH53" i="15"/>
  <c r="DI53" i="15"/>
  <c r="DJ53" i="15"/>
  <c r="DK53" i="15"/>
  <c r="DL53" i="15"/>
  <c r="DN53" i="15"/>
  <c r="DV53" i="15"/>
  <c r="DQ53" i="15"/>
  <c r="DR53" i="15"/>
  <c r="DS53" i="15"/>
  <c r="DX53" i="15"/>
  <c r="DY53" i="15"/>
  <c r="DZ53" i="15"/>
  <c r="EA53" i="15"/>
  <c r="BZ53" i="15"/>
  <c r="DH54" i="15"/>
  <c r="DI54" i="15"/>
  <c r="DJ54" i="15"/>
  <c r="DK54" i="15"/>
  <c r="DL54" i="15"/>
  <c r="DN54" i="15"/>
  <c r="DV54" i="15"/>
  <c r="DQ54" i="15"/>
  <c r="DR54" i="15"/>
  <c r="DS54" i="15"/>
  <c r="DX54" i="15"/>
  <c r="DY54" i="15"/>
  <c r="DZ54" i="15"/>
  <c r="EA54" i="15"/>
  <c r="BZ54" i="15"/>
  <c r="DH55" i="15"/>
  <c r="DI55" i="15"/>
  <c r="DJ55" i="15"/>
  <c r="DK55" i="15"/>
  <c r="DL55" i="15"/>
  <c r="DN55" i="15"/>
  <c r="DV55" i="15"/>
  <c r="DQ55" i="15"/>
  <c r="DR55" i="15"/>
  <c r="DS55" i="15"/>
  <c r="DX55" i="15"/>
  <c r="DY55" i="15"/>
  <c r="DZ55" i="15"/>
  <c r="EA55" i="15"/>
  <c r="BZ55" i="15"/>
  <c r="DH56" i="15"/>
  <c r="DI56" i="15"/>
  <c r="DJ56" i="15"/>
  <c r="DK56" i="15"/>
  <c r="DL56" i="15"/>
  <c r="DN56" i="15"/>
  <c r="DV56" i="15"/>
  <c r="DQ56" i="15"/>
  <c r="DR56" i="15"/>
  <c r="DS56" i="15"/>
  <c r="DX56" i="15"/>
  <c r="DY56" i="15"/>
  <c r="DZ56" i="15"/>
  <c r="EA56" i="15"/>
  <c r="BZ56" i="15"/>
  <c r="DH57" i="15"/>
  <c r="DI57" i="15"/>
  <c r="DJ57" i="15"/>
  <c r="DK57" i="15"/>
  <c r="DL57" i="15"/>
  <c r="DN57" i="15"/>
  <c r="DV57" i="15"/>
  <c r="DQ57" i="15"/>
  <c r="DR57" i="15"/>
  <c r="DS57" i="15"/>
  <c r="DX57" i="15"/>
  <c r="DY57" i="15"/>
  <c r="DZ57" i="15"/>
  <c r="EA57" i="15"/>
  <c r="BZ57" i="15"/>
  <c r="DH58" i="15"/>
  <c r="DI58" i="15"/>
  <c r="DJ58" i="15"/>
  <c r="DK58" i="15"/>
  <c r="DL58" i="15"/>
  <c r="DN58" i="15"/>
  <c r="DV58" i="15"/>
  <c r="DQ58" i="15"/>
  <c r="DR58" i="15"/>
  <c r="DS58" i="15"/>
  <c r="DX58" i="15"/>
  <c r="DY58" i="15"/>
  <c r="DZ58" i="15"/>
  <c r="EA58" i="15"/>
  <c r="BZ58" i="15"/>
  <c r="DH59" i="15"/>
  <c r="DI59" i="15"/>
  <c r="DJ59" i="15"/>
  <c r="DK59" i="15"/>
  <c r="DL59" i="15"/>
  <c r="DN59" i="15"/>
  <c r="DV59" i="15"/>
  <c r="DQ59" i="15"/>
  <c r="DR59" i="15"/>
  <c r="DS59" i="15"/>
  <c r="DX59" i="15"/>
  <c r="DY59" i="15"/>
  <c r="DZ59" i="15"/>
  <c r="EA59" i="15"/>
  <c r="BZ59" i="15"/>
  <c r="DH60" i="15"/>
  <c r="DI60" i="15"/>
  <c r="DJ60" i="15"/>
  <c r="DK60" i="15"/>
  <c r="DL60" i="15"/>
  <c r="DN60" i="15"/>
  <c r="DV60" i="15"/>
  <c r="DQ60" i="15"/>
  <c r="DR60" i="15"/>
  <c r="DS60" i="15"/>
  <c r="DX60" i="15"/>
  <c r="DY60" i="15"/>
  <c r="DZ60" i="15"/>
  <c r="EA60" i="15"/>
  <c r="BZ60" i="15"/>
  <c r="DH61" i="15"/>
  <c r="DI61" i="15"/>
  <c r="DJ61" i="15"/>
  <c r="DK61" i="15"/>
  <c r="DL61" i="15"/>
  <c r="DN61" i="15"/>
  <c r="DV61" i="15"/>
  <c r="DQ61" i="15"/>
  <c r="DR61" i="15"/>
  <c r="DS61" i="15"/>
  <c r="DX61" i="15"/>
  <c r="DY61" i="15"/>
  <c r="DZ61" i="15"/>
  <c r="EA61" i="15"/>
  <c r="BZ61" i="15"/>
  <c r="DH62" i="15"/>
  <c r="DI62" i="15"/>
  <c r="DJ62" i="15"/>
  <c r="DK62" i="15"/>
  <c r="DL62" i="15"/>
  <c r="DN62" i="15"/>
  <c r="DV62" i="15"/>
  <c r="DQ62" i="15"/>
  <c r="DR62" i="15"/>
  <c r="DS62" i="15"/>
  <c r="DX62" i="15"/>
  <c r="DY62" i="15"/>
  <c r="DZ62" i="15"/>
  <c r="EA62" i="15"/>
  <c r="BZ62" i="15"/>
  <c r="DH63" i="15"/>
  <c r="DI63" i="15"/>
  <c r="DJ63" i="15"/>
  <c r="DK63" i="15"/>
  <c r="DL63" i="15"/>
  <c r="DN63" i="15"/>
  <c r="DV63" i="15"/>
  <c r="DQ63" i="15"/>
  <c r="DR63" i="15"/>
  <c r="DS63" i="15"/>
  <c r="DX63" i="15"/>
  <c r="DY63" i="15"/>
  <c r="DZ63" i="15"/>
  <c r="EA63" i="15"/>
  <c r="BZ63" i="15"/>
  <c r="DH64" i="15"/>
  <c r="DI64" i="15"/>
  <c r="DJ64" i="15"/>
  <c r="DK64" i="15"/>
  <c r="DL64" i="15"/>
  <c r="DN64" i="15"/>
  <c r="DV64" i="15"/>
  <c r="DQ64" i="15"/>
  <c r="DR64" i="15"/>
  <c r="DS64" i="15"/>
  <c r="DX64" i="15"/>
  <c r="DY64" i="15"/>
  <c r="DZ64" i="15"/>
  <c r="EA64" i="15"/>
  <c r="BZ64" i="15"/>
  <c r="DH65" i="15"/>
  <c r="DI65" i="15"/>
  <c r="DJ65" i="15"/>
  <c r="DK65" i="15"/>
  <c r="DL65" i="15"/>
  <c r="DN65" i="15"/>
  <c r="DV65" i="15"/>
  <c r="DQ65" i="15"/>
  <c r="DR65" i="15"/>
  <c r="DS65" i="15"/>
  <c r="DX65" i="15"/>
  <c r="DY65" i="15"/>
  <c r="DZ65" i="15"/>
  <c r="EA65" i="15"/>
  <c r="BZ65" i="15"/>
  <c r="DH66" i="15"/>
  <c r="DI66" i="15"/>
  <c r="DJ66" i="15"/>
  <c r="DK66" i="15"/>
  <c r="DL66" i="15"/>
  <c r="DN66" i="15"/>
  <c r="DV66" i="15"/>
  <c r="DQ66" i="15"/>
  <c r="DR66" i="15"/>
  <c r="DS66" i="15"/>
  <c r="DX66" i="15"/>
  <c r="DY66" i="15"/>
  <c r="DZ66" i="15"/>
  <c r="EA66" i="15"/>
  <c r="BZ66" i="15"/>
  <c r="DH67" i="15"/>
  <c r="DI67" i="15"/>
  <c r="DJ67" i="15"/>
  <c r="DK67" i="15"/>
  <c r="DL67" i="15"/>
  <c r="DN67" i="15"/>
  <c r="DV67" i="15"/>
  <c r="DQ67" i="15"/>
  <c r="DR67" i="15"/>
  <c r="DS67" i="15"/>
  <c r="DX67" i="15"/>
  <c r="DY67" i="15"/>
  <c r="DZ67" i="15"/>
  <c r="EA67" i="15"/>
  <c r="BZ67" i="15"/>
  <c r="EB11" i="15"/>
  <c r="BA28" i="15"/>
  <c r="AU28" i="15" s="1"/>
  <c r="AT28" i="15"/>
  <c r="AV28" i="15" s="1"/>
  <c r="BA29" i="15"/>
  <c r="AU29" i="15" s="1"/>
  <c r="AT29" i="15"/>
  <c r="BA30" i="15"/>
  <c r="AU30" i="15" s="1"/>
  <c r="AT30" i="15"/>
  <c r="AV30" i="15" s="1"/>
  <c r="BA31" i="15"/>
  <c r="AU31" i="15" s="1"/>
  <c r="AT31" i="15"/>
  <c r="AV31" i="15" s="1"/>
  <c r="BA32" i="15"/>
  <c r="AU32" i="15" s="1"/>
  <c r="AT32" i="15"/>
  <c r="AV32" i="15" s="1"/>
  <c r="BA33" i="15"/>
  <c r="AU33" i="15" s="1"/>
  <c r="AT33" i="15"/>
  <c r="AV33" i="15" s="1"/>
  <c r="BA34" i="15"/>
  <c r="AU34" i="15" s="1"/>
  <c r="AT34" i="15"/>
  <c r="AV34" i="15" s="1"/>
  <c r="BA35" i="15"/>
  <c r="AU35" i="15" s="1"/>
  <c r="AT35" i="15"/>
  <c r="AV35" i="15" s="1"/>
  <c r="BA36" i="15"/>
  <c r="AU36" i="15" s="1"/>
  <c r="AT36" i="15"/>
  <c r="AV36" i="15" s="1"/>
  <c r="BA37" i="15"/>
  <c r="AU37" i="15" s="1"/>
  <c r="AT37" i="15"/>
  <c r="AV37" i="15" s="1"/>
  <c r="BA38" i="15"/>
  <c r="AU38" i="15" s="1"/>
  <c r="BA39" i="15"/>
  <c r="AU39" i="15" s="1"/>
  <c r="BA40" i="15"/>
  <c r="AU40" i="15" s="1"/>
  <c r="BA41" i="15"/>
  <c r="AU41" i="15" s="1"/>
  <c r="BA42" i="15"/>
  <c r="AU42" i="15" s="1"/>
  <c r="BA43" i="15"/>
  <c r="AU43" i="15" s="1"/>
  <c r="BA44" i="15"/>
  <c r="AU44" i="15" s="1"/>
  <c r="BA45" i="15"/>
  <c r="AU45" i="15" s="1"/>
  <c r="BA46" i="15"/>
  <c r="AU46" i="15" s="1"/>
  <c r="BA47" i="15"/>
  <c r="AU47" i="15" s="1"/>
  <c r="BA48" i="15"/>
  <c r="AU48" i="15" s="1"/>
  <c r="BA49" i="15"/>
  <c r="AU49" i="15" s="1"/>
  <c r="BA50" i="15"/>
  <c r="AU50" i="15" s="1"/>
  <c r="BA51" i="15"/>
  <c r="AU51" i="15" s="1"/>
  <c r="BA52" i="15"/>
  <c r="AU52" i="15" s="1"/>
  <c r="BA53" i="15"/>
  <c r="AU53" i="15" s="1"/>
  <c r="BA54" i="15"/>
  <c r="AU54" i="15" s="1"/>
  <c r="BA55" i="15"/>
  <c r="AU55" i="15" s="1"/>
  <c r="BA56" i="15"/>
  <c r="AU56" i="15" s="1"/>
  <c r="BA57" i="15"/>
  <c r="AU57" i="15" s="1"/>
  <c r="BA58" i="15"/>
  <c r="AU58" i="15" s="1"/>
  <c r="BA59" i="15"/>
  <c r="AU59" i="15" s="1"/>
  <c r="BA60" i="15"/>
  <c r="AU60" i="15" s="1"/>
  <c r="BA61" i="15"/>
  <c r="AU61" i="15" s="1"/>
  <c r="BA62" i="15"/>
  <c r="AU62" i="15" s="1"/>
  <c r="BA63" i="15"/>
  <c r="AU63" i="15" s="1"/>
  <c r="BA64" i="15"/>
  <c r="AU64" i="15" s="1"/>
  <c r="BA65" i="15"/>
  <c r="AU65" i="15" s="1"/>
  <c r="BA66" i="15"/>
  <c r="AU66" i="15" s="1"/>
  <c r="BA67" i="15"/>
  <c r="AU67" i="15" s="1"/>
  <c r="AO28" i="15"/>
  <c r="AQ28" i="15" s="1"/>
  <c r="AR28" i="15" s="1"/>
  <c r="AO29" i="15"/>
  <c r="AQ29" i="15" s="1"/>
  <c r="AR29" i="15" s="1"/>
  <c r="AO30" i="15"/>
  <c r="AP30" i="15" s="1"/>
  <c r="AO31" i="15"/>
  <c r="AP31" i="15" s="1"/>
  <c r="AO32" i="15"/>
  <c r="AP32" i="15" s="1"/>
  <c r="AO33" i="15"/>
  <c r="AP33" i="15" s="1"/>
  <c r="AO34" i="15"/>
  <c r="AP34" i="15" s="1"/>
  <c r="AO35" i="15"/>
  <c r="AP35" i="15" s="1"/>
  <c r="AO36" i="15"/>
  <c r="AP36" i="15" s="1"/>
  <c r="AO37" i="15"/>
  <c r="AP37" i="15" s="1"/>
  <c r="AO38" i="15"/>
  <c r="AP38" i="15" s="1"/>
  <c r="AO39" i="15"/>
  <c r="AP39" i="15" s="1"/>
  <c r="AO40" i="15"/>
  <c r="AP40" i="15" s="1"/>
  <c r="AO41" i="15"/>
  <c r="AP41" i="15" s="1"/>
  <c r="AO42" i="15"/>
  <c r="AP42" i="15" s="1"/>
  <c r="AO43" i="15"/>
  <c r="AP43" i="15" s="1"/>
  <c r="AO44" i="15"/>
  <c r="AP44" i="15" s="1"/>
  <c r="AO45" i="15"/>
  <c r="AP45" i="15" s="1"/>
  <c r="AO46" i="15"/>
  <c r="AP46" i="15" s="1"/>
  <c r="AO47" i="15"/>
  <c r="AP47" i="15" s="1"/>
  <c r="AO48" i="15"/>
  <c r="AP48" i="15" s="1"/>
  <c r="AO49" i="15"/>
  <c r="AP49" i="15" s="1"/>
  <c r="AO50" i="15"/>
  <c r="AP50" i="15" s="1"/>
  <c r="AO51" i="15"/>
  <c r="AP51" i="15" s="1"/>
  <c r="AO52" i="15"/>
  <c r="AP52" i="15" s="1"/>
  <c r="AO53" i="15"/>
  <c r="AP53" i="15" s="1"/>
  <c r="AO54" i="15"/>
  <c r="AP54" i="15" s="1"/>
  <c r="AO55" i="15"/>
  <c r="AP55" i="15" s="1"/>
  <c r="AO56" i="15"/>
  <c r="AP56" i="15" s="1"/>
  <c r="AO57" i="15"/>
  <c r="AP57" i="15" s="1"/>
  <c r="AO58" i="15"/>
  <c r="AP58" i="15" s="1"/>
  <c r="AO59" i="15"/>
  <c r="AP59" i="15" s="1"/>
  <c r="AO60" i="15"/>
  <c r="AP60" i="15" s="1"/>
  <c r="AO61" i="15"/>
  <c r="AP61" i="15" s="1"/>
  <c r="AO62" i="15"/>
  <c r="AP62" i="15" s="1"/>
  <c r="AO63" i="15"/>
  <c r="AP63" i="15" s="1"/>
  <c r="AO64" i="15"/>
  <c r="AP64" i="15" s="1"/>
  <c r="AO65" i="15"/>
  <c r="AP65" i="15" s="1"/>
  <c r="AO66" i="15"/>
  <c r="AP66" i="15" s="1"/>
  <c r="AO67" i="15"/>
  <c r="AP67" i="15" s="1"/>
  <c r="AP28" i="15"/>
  <c r="AE28" i="15"/>
  <c r="AF28" i="15" s="1"/>
  <c r="AE33" i="15"/>
  <c r="AF33" i="15" s="1"/>
  <c r="AE37" i="15"/>
  <c r="AF37" i="15" s="1"/>
  <c r="AE41" i="15"/>
  <c r="AI41" i="15" s="1"/>
  <c r="AE45" i="15"/>
  <c r="AI45" i="15" s="1"/>
  <c r="AE49" i="15"/>
  <c r="AI49" i="15" s="1"/>
  <c r="AE53" i="15"/>
  <c r="AI53" i="15" s="1"/>
  <c r="AE57" i="15"/>
  <c r="AI57" i="15" s="1"/>
  <c r="AE61" i="15"/>
  <c r="AI61" i="15" s="1"/>
  <c r="AE65" i="15"/>
  <c r="AI65" i="15" s="1"/>
  <c r="W28" i="15"/>
  <c r="X28" i="15"/>
  <c r="W29" i="15"/>
  <c r="W30" i="15"/>
  <c r="Z30" i="15" s="1"/>
  <c r="W31" i="15"/>
  <c r="W32" i="15"/>
  <c r="X32" i="15"/>
  <c r="W33" i="15"/>
  <c r="Z33" i="15" s="1"/>
  <c r="W34" i="15"/>
  <c r="W35" i="15"/>
  <c r="W36" i="15"/>
  <c r="Z36" i="15" s="1"/>
  <c r="AQ30" i="15"/>
  <c r="AR30" i="15" s="1"/>
  <c r="W37" i="15"/>
  <c r="AQ46" i="15"/>
  <c r="AR46" i="15" s="1"/>
  <c r="C211" i="17"/>
  <c r="C158" i="17"/>
  <c r="Y29" i="3"/>
  <c r="AB29" i="3" s="1"/>
  <c r="AO26" i="3"/>
  <c r="AN26" i="3" s="1"/>
  <c r="AA26" i="3"/>
  <c r="B9" i="13"/>
  <c r="B10" i="13"/>
  <c r="B11" i="13"/>
  <c r="AY29" i="15"/>
  <c r="AY30" i="15"/>
  <c r="AY31" i="15"/>
  <c r="AY32" i="15"/>
  <c r="AY33" i="15"/>
  <c r="AY34" i="15"/>
  <c r="AY35" i="15"/>
  <c r="AY36" i="15"/>
  <c r="AZ36" i="15" s="1"/>
  <c r="EC36" i="15" s="1"/>
  <c r="AY37" i="15"/>
  <c r="AY38" i="15"/>
  <c r="W38" i="15"/>
  <c r="X38" i="15"/>
  <c r="AY39" i="15"/>
  <c r="W39" i="15"/>
  <c r="X39" i="15"/>
  <c r="CN39" i="15"/>
  <c r="AY40" i="15"/>
  <c r="W40" i="15"/>
  <c r="X40" i="15"/>
  <c r="CN40" i="15"/>
  <c r="AY41" i="15"/>
  <c r="W41" i="15"/>
  <c r="X41" i="15"/>
  <c r="CN41" i="15"/>
  <c r="AY42" i="15"/>
  <c r="W42" i="15"/>
  <c r="X42" i="15"/>
  <c r="CN42" i="15"/>
  <c r="AY43" i="15"/>
  <c r="W43" i="15"/>
  <c r="X43" i="15"/>
  <c r="CN43" i="15"/>
  <c r="AY44" i="15"/>
  <c r="W44" i="15"/>
  <c r="X44" i="15"/>
  <c r="AY45" i="15"/>
  <c r="W45" i="15"/>
  <c r="X45" i="15"/>
  <c r="CN45" i="15"/>
  <c r="AY46" i="15"/>
  <c r="W46" i="15"/>
  <c r="X46" i="15"/>
  <c r="CN46" i="15"/>
  <c r="AY47" i="15"/>
  <c r="W47" i="15"/>
  <c r="X47" i="15"/>
  <c r="CN47" i="15"/>
  <c r="AY48" i="15"/>
  <c r="W48" i="15"/>
  <c r="X48" i="15"/>
  <c r="CN48" i="15"/>
  <c r="AY49" i="15"/>
  <c r="W49" i="15"/>
  <c r="X49" i="15"/>
  <c r="CN49" i="15"/>
  <c r="AY50" i="15"/>
  <c r="W50" i="15"/>
  <c r="X50" i="15"/>
  <c r="CN50" i="15"/>
  <c r="AY51" i="15"/>
  <c r="W51" i="15"/>
  <c r="X51" i="15"/>
  <c r="CN51" i="15"/>
  <c r="AY52" i="15"/>
  <c r="W52" i="15"/>
  <c r="X52" i="15"/>
  <c r="CN52" i="15"/>
  <c r="AY53" i="15"/>
  <c r="X53" i="15"/>
  <c r="W53" i="15"/>
  <c r="CN53" i="15"/>
  <c r="AY54" i="15"/>
  <c r="W54" i="15"/>
  <c r="X54" i="15"/>
  <c r="CN54" i="15"/>
  <c r="AY55" i="15"/>
  <c r="W55" i="15"/>
  <c r="X55" i="15"/>
  <c r="CN55" i="15"/>
  <c r="AY56" i="15"/>
  <c r="W56" i="15"/>
  <c r="X56" i="15"/>
  <c r="CN56" i="15"/>
  <c r="AY57" i="15"/>
  <c r="W57" i="15"/>
  <c r="X57" i="15"/>
  <c r="CN57" i="15"/>
  <c r="AY58" i="15"/>
  <c r="W58" i="15"/>
  <c r="X58" i="15"/>
  <c r="CN58" i="15"/>
  <c r="AY59" i="15"/>
  <c r="W59" i="15"/>
  <c r="X59" i="15"/>
  <c r="CN59" i="15"/>
  <c r="AY60" i="15"/>
  <c r="W60" i="15"/>
  <c r="X60" i="15"/>
  <c r="CN60" i="15"/>
  <c r="AY61" i="15"/>
  <c r="W61" i="15"/>
  <c r="X61" i="15"/>
  <c r="CN61" i="15"/>
  <c r="AY62" i="15"/>
  <c r="W62" i="15"/>
  <c r="X62" i="15"/>
  <c r="CN62" i="15"/>
  <c r="AY63" i="15"/>
  <c r="W63" i="15"/>
  <c r="X63" i="15"/>
  <c r="CN63" i="15"/>
  <c r="AY64" i="15"/>
  <c r="W64" i="15"/>
  <c r="X64" i="15"/>
  <c r="CN64" i="15"/>
  <c r="AY65" i="15"/>
  <c r="W65" i="15"/>
  <c r="X65" i="15"/>
  <c r="CN65" i="15"/>
  <c r="AY66" i="15"/>
  <c r="W66" i="15"/>
  <c r="X66" i="15"/>
  <c r="CN66" i="15"/>
  <c r="AY67" i="15"/>
  <c r="AZ66" i="15" s="1"/>
  <c r="EC66" i="15" s="1"/>
  <c r="W67" i="15"/>
  <c r="X67" i="15"/>
  <c r="CN67" i="15"/>
  <c r="AY28" i="15"/>
  <c r="AO24" i="3"/>
  <c r="AN24" i="3" s="1"/>
  <c r="AA24" i="3"/>
  <c r="AO27" i="3"/>
  <c r="AO28" i="3"/>
  <c r="Y28" i="3"/>
  <c r="AB28" i="3" s="1"/>
  <c r="AO29" i="3"/>
  <c r="N24" i="15"/>
  <c r="CB25" i="15"/>
  <c r="BN64" i="3"/>
  <c r="BN65" i="3" s="1"/>
  <c r="BN21" i="3"/>
  <c r="J18" i="3" s="1"/>
  <c r="Q11" i="3"/>
  <c r="CE30" i="3"/>
  <c r="CE31" i="3"/>
  <c r="CE32" i="3"/>
  <c r="CE33" i="3"/>
  <c r="CE34" i="3"/>
  <c r="CE35" i="3"/>
  <c r="CE36" i="3"/>
  <c r="CE37" i="3"/>
  <c r="CE38" i="3"/>
  <c r="CE39" i="3"/>
  <c r="CE40" i="3"/>
  <c r="CE41" i="3"/>
  <c r="CE42" i="3"/>
  <c r="CE43" i="3"/>
  <c r="CE44" i="3"/>
  <c r="CE45" i="3"/>
  <c r="CE46" i="3"/>
  <c r="CE47" i="3"/>
  <c r="CE48" i="3"/>
  <c r="CE49" i="3"/>
  <c r="CE50" i="3"/>
  <c r="CE51" i="3"/>
  <c r="CE52" i="3"/>
  <c r="CE53" i="3"/>
  <c r="CE54" i="3"/>
  <c r="CE55" i="3"/>
  <c r="CE56" i="3"/>
  <c r="CE57" i="3"/>
  <c r="CE58" i="3"/>
  <c r="CE59" i="3"/>
  <c r="CE60" i="3"/>
  <c r="CE61" i="3"/>
  <c r="CE62" i="3"/>
  <c r="CE63" i="3"/>
  <c r="CE64" i="3"/>
  <c r="CE65" i="3"/>
  <c r="CE66" i="3"/>
  <c r="CE67" i="3"/>
  <c r="CE68" i="3"/>
  <c r="CE69" i="3"/>
  <c r="CE70" i="3"/>
  <c r="CE71" i="3"/>
  <c r="CE72" i="3"/>
  <c r="CE73" i="3"/>
  <c r="CE74" i="3"/>
  <c r="CE75" i="3"/>
  <c r="CE76" i="3"/>
  <c r="CE77" i="3"/>
  <c r="CE78" i="3"/>
  <c r="CE79" i="3"/>
  <c r="CE80" i="3"/>
  <c r="CE81" i="3"/>
  <c r="CE82" i="3"/>
  <c r="CE83" i="3"/>
  <c r="CE84" i="3"/>
  <c r="CE85" i="3"/>
  <c r="CE86" i="3"/>
  <c r="CE87" i="3"/>
  <c r="CE88" i="3"/>
  <c r="CE89" i="3"/>
  <c r="CE90" i="3"/>
  <c r="CE91" i="3"/>
  <c r="CE92" i="3"/>
  <c r="CE93" i="3"/>
  <c r="CE94" i="3"/>
  <c r="CE95" i="3"/>
  <c r="CE96" i="3"/>
  <c r="CE97" i="3"/>
  <c r="CE98" i="3"/>
  <c r="CE99" i="3"/>
  <c r="CE100" i="3"/>
  <c r="CE101" i="3"/>
  <c r="CE102" i="3"/>
  <c r="CE103" i="3"/>
  <c r="CE104" i="3"/>
  <c r="CE105" i="3"/>
  <c r="CE106" i="3"/>
  <c r="CE107" i="3"/>
  <c r="CE108" i="3"/>
  <c r="CE109" i="3"/>
  <c r="CE110" i="3"/>
  <c r="CE111" i="3"/>
  <c r="CE112" i="3"/>
  <c r="CE113" i="3"/>
  <c r="CE114" i="3"/>
  <c r="CE115" i="3"/>
  <c r="CE116" i="3"/>
  <c r="CE117" i="3"/>
  <c r="CE118" i="3"/>
  <c r="CE119" i="3"/>
  <c r="CE120" i="3"/>
  <c r="CE121" i="3"/>
  <c r="CE122" i="3"/>
  <c r="CE123" i="3"/>
  <c r="CD25" i="3"/>
  <c r="CD26" i="3"/>
  <c r="CD27" i="3"/>
  <c r="CD28" i="3"/>
  <c r="CD29" i="3"/>
  <c r="CD30" i="3"/>
  <c r="CD31" i="3"/>
  <c r="CD32" i="3"/>
  <c r="CD33" i="3"/>
  <c r="CD34" i="3"/>
  <c r="CD35" i="3"/>
  <c r="CD36" i="3"/>
  <c r="CD37" i="3"/>
  <c r="CD38" i="3"/>
  <c r="CD39" i="3"/>
  <c r="CD40" i="3"/>
  <c r="CD41" i="3"/>
  <c r="CD42" i="3"/>
  <c r="CD43" i="3"/>
  <c r="CD44" i="3"/>
  <c r="CD45" i="3"/>
  <c r="CD46" i="3"/>
  <c r="CD47" i="3"/>
  <c r="CD48" i="3"/>
  <c r="CD49" i="3"/>
  <c r="CD50" i="3"/>
  <c r="CD51" i="3"/>
  <c r="CD52" i="3"/>
  <c r="CD53" i="3"/>
  <c r="CD54" i="3"/>
  <c r="CD55" i="3"/>
  <c r="CD56" i="3"/>
  <c r="CD57" i="3"/>
  <c r="CD58" i="3"/>
  <c r="CD59" i="3"/>
  <c r="CD60" i="3"/>
  <c r="CD61" i="3"/>
  <c r="CD62" i="3"/>
  <c r="CD63" i="3"/>
  <c r="CD64" i="3"/>
  <c r="CD65" i="3"/>
  <c r="CD66" i="3"/>
  <c r="CD67" i="3"/>
  <c r="CD68" i="3"/>
  <c r="CD69" i="3"/>
  <c r="CD70" i="3"/>
  <c r="CD71" i="3"/>
  <c r="CD72" i="3"/>
  <c r="CD73" i="3"/>
  <c r="CD74" i="3"/>
  <c r="CD75" i="3"/>
  <c r="CD76" i="3"/>
  <c r="CD77" i="3"/>
  <c r="CD78" i="3"/>
  <c r="CD79" i="3"/>
  <c r="CD80" i="3"/>
  <c r="CD81" i="3"/>
  <c r="CD82" i="3"/>
  <c r="CD83" i="3"/>
  <c r="CD84" i="3"/>
  <c r="CD85" i="3"/>
  <c r="CD86" i="3"/>
  <c r="CD87" i="3"/>
  <c r="CD88" i="3"/>
  <c r="CD89" i="3"/>
  <c r="CD90" i="3"/>
  <c r="CD91" i="3"/>
  <c r="CD92" i="3"/>
  <c r="CD93" i="3"/>
  <c r="CD94" i="3"/>
  <c r="CD95" i="3"/>
  <c r="CD96" i="3"/>
  <c r="CD97" i="3"/>
  <c r="CD98" i="3"/>
  <c r="CD99" i="3"/>
  <c r="CD100" i="3"/>
  <c r="CD101" i="3"/>
  <c r="CD102" i="3"/>
  <c r="CD103" i="3"/>
  <c r="CD104" i="3"/>
  <c r="CD105" i="3"/>
  <c r="CD106" i="3"/>
  <c r="CD107" i="3"/>
  <c r="CD108" i="3"/>
  <c r="CD109" i="3"/>
  <c r="CD110" i="3"/>
  <c r="CD111" i="3"/>
  <c r="CD112" i="3"/>
  <c r="CD113" i="3"/>
  <c r="CD114" i="3"/>
  <c r="CD115" i="3"/>
  <c r="CD116" i="3"/>
  <c r="CD117" i="3"/>
  <c r="CD118" i="3"/>
  <c r="CD119" i="3"/>
  <c r="CD120" i="3"/>
  <c r="CD121" i="3"/>
  <c r="CD122" i="3"/>
  <c r="CD123" i="3"/>
  <c r="CD24" i="3"/>
  <c r="C134" i="3"/>
  <c r="BN16" i="3"/>
  <c r="Q146" i="3"/>
  <c r="Q148" i="3" s="1"/>
  <c r="W30" i="3"/>
  <c r="W31" i="3"/>
  <c r="W32" i="3"/>
  <c r="W33" i="3"/>
  <c r="W34" i="3"/>
  <c r="W35" i="3"/>
  <c r="W36" i="3"/>
  <c r="W37" i="3"/>
  <c r="W38" i="3"/>
  <c r="W39" i="3"/>
  <c r="W40" i="3"/>
  <c r="W41" i="3"/>
  <c r="W42" i="3"/>
  <c r="W43" i="3"/>
  <c r="W44" i="3"/>
  <c r="W45" i="3"/>
  <c r="W46" i="3"/>
  <c r="W47" i="3"/>
  <c r="W48" i="3"/>
  <c r="W49" i="3"/>
  <c r="W50" i="3"/>
  <c r="W51" i="3"/>
  <c r="W52" i="3"/>
  <c r="W53" i="3"/>
  <c r="W54" i="3"/>
  <c r="W55" i="3"/>
  <c r="W56" i="3"/>
  <c r="W57" i="3"/>
  <c r="W58" i="3"/>
  <c r="W59" i="3"/>
  <c r="W60" i="3"/>
  <c r="W61" i="3"/>
  <c r="W62" i="3"/>
  <c r="W63" i="3"/>
  <c r="W64" i="3"/>
  <c r="W65" i="3"/>
  <c r="W66" i="3"/>
  <c r="W67" i="3"/>
  <c r="W68" i="3"/>
  <c r="W69" i="3"/>
  <c r="W70" i="3"/>
  <c r="W71" i="3"/>
  <c r="W72" i="3"/>
  <c r="W73" i="3"/>
  <c r="W74" i="3"/>
  <c r="W75" i="3"/>
  <c r="W76" i="3"/>
  <c r="W77" i="3"/>
  <c r="W78" i="3"/>
  <c r="W79" i="3"/>
  <c r="W80" i="3"/>
  <c r="W81" i="3"/>
  <c r="W82" i="3"/>
  <c r="W83" i="3"/>
  <c r="W84" i="3"/>
  <c r="W85" i="3"/>
  <c r="W86" i="3"/>
  <c r="W87" i="3"/>
  <c r="W88" i="3"/>
  <c r="W89" i="3"/>
  <c r="W90" i="3"/>
  <c r="W91" i="3"/>
  <c r="W92" i="3"/>
  <c r="W93" i="3"/>
  <c r="W94" i="3"/>
  <c r="W95" i="3"/>
  <c r="W96" i="3"/>
  <c r="W97" i="3"/>
  <c r="W98" i="3"/>
  <c r="W99" i="3"/>
  <c r="W100" i="3"/>
  <c r="W101" i="3"/>
  <c r="W102" i="3"/>
  <c r="W103" i="3"/>
  <c r="W104" i="3"/>
  <c r="W105" i="3"/>
  <c r="W106" i="3"/>
  <c r="W107" i="3"/>
  <c r="W108" i="3"/>
  <c r="W109" i="3"/>
  <c r="W110" i="3"/>
  <c r="W111" i="3"/>
  <c r="W112" i="3"/>
  <c r="W113" i="3"/>
  <c r="W114" i="3"/>
  <c r="W115" i="3"/>
  <c r="W116" i="3"/>
  <c r="W117" i="3"/>
  <c r="W118" i="3"/>
  <c r="W119" i="3"/>
  <c r="W120" i="3"/>
  <c r="W121" i="3"/>
  <c r="W122" i="3"/>
  <c r="W123" i="3"/>
  <c r="I125" i="3"/>
  <c r="G70" i="15"/>
  <c r="AS28" i="15"/>
  <c r="AS30" i="15"/>
  <c r="AS31" i="15"/>
  <c r="AS32" i="15"/>
  <c r="AS34" i="15"/>
  <c r="AS35" i="15"/>
  <c r="AS36" i="15"/>
  <c r="AS39" i="15"/>
  <c r="AS40" i="15"/>
  <c r="AS42" i="15"/>
  <c r="AS43" i="15"/>
  <c r="AS44" i="15"/>
  <c r="AS46" i="15"/>
  <c r="AS47" i="15"/>
  <c r="AS48" i="15"/>
  <c r="AS50" i="15"/>
  <c r="AS51" i="15"/>
  <c r="AS52" i="15"/>
  <c r="AS54" i="15"/>
  <c r="AS55" i="15"/>
  <c r="AS56" i="15"/>
  <c r="AS58" i="15"/>
  <c r="AS59" i="15"/>
  <c r="AS60" i="15"/>
  <c r="AS62" i="15"/>
  <c r="AS63" i="15"/>
  <c r="AS64" i="15"/>
  <c r="AS66" i="15"/>
  <c r="AS67" i="15"/>
  <c r="AZ29" i="15"/>
  <c r="EC29" i="15" s="1"/>
  <c r="AZ30" i="15"/>
  <c r="EC30" i="15" s="1"/>
  <c r="AZ31" i="15"/>
  <c r="EC31" i="15" s="1"/>
  <c r="AZ33" i="15"/>
  <c r="AZ34" i="15"/>
  <c r="EC34" i="15" s="1"/>
  <c r="AZ35" i="15"/>
  <c r="EC35" i="15" s="1"/>
  <c r="AZ37" i="15"/>
  <c r="EC37" i="15" s="1"/>
  <c r="AZ38" i="15"/>
  <c r="EC38" i="15" s="1"/>
  <c r="AZ48" i="15"/>
  <c r="EC48" i="15" s="1"/>
  <c r="AZ52" i="15"/>
  <c r="EC52" i="15" s="1"/>
  <c r="AZ56" i="15"/>
  <c r="EC56" i="15" s="1"/>
  <c r="AZ64" i="15"/>
  <c r="EC64" i="15" s="1"/>
  <c r="AZ28" i="15"/>
  <c r="EC28" i="15" s="1"/>
  <c r="AK25" i="3"/>
  <c r="DP25" i="3" s="1"/>
  <c r="AK26" i="3"/>
  <c r="DP26" i="3" s="1"/>
  <c r="AK27" i="3"/>
  <c r="DP27" i="3" s="1"/>
  <c r="AK28" i="3"/>
  <c r="DP28" i="3" s="1"/>
  <c r="AK29" i="3"/>
  <c r="DP29" i="3" s="1"/>
  <c r="AK30" i="3"/>
  <c r="DP30" i="3" s="1"/>
  <c r="AK31" i="3"/>
  <c r="DP31" i="3" s="1"/>
  <c r="AK32" i="3"/>
  <c r="DP32" i="3" s="1"/>
  <c r="AK33" i="3"/>
  <c r="DP33" i="3" s="1"/>
  <c r="AK34" i="3"/>
  <c r="DP34" i="3" s="1"/>
  <c r="AK35" i="3"/>
  <c r="DP35" i="3" s="1"/>
  <c r="AK36" i="3"/>
  <c r="DP36" i="3" s="1"/>
  <c r="AK37" i="3"/>
  <c r="DP37" i="3" s="1"/>
  <c r="AK38" i="3"/>
  <c r="DP38" i="3" s="1"/>
  <c r="AK39" i="3"/>
  <c r="DP39" i="3" s="1"/>
  <c r="AK40" i="3"/>
  <c r="DP40" i="3"/>
  <c r="AK41" i="3"/>
  <c r="DP41" i="3" s="1"/>
  <c r="AK42" i="3"/>
  <c r="DP42" i="3" s="1"/>
  <c r="AK43" i="3"/>
  <c r="DP43" i="3" s="1"/>
  <c r="AK44" i="3"/>
  <c r="DP44" i="3" s="1"/>
  <c r="AK45" i="3"/>
  <c r="DP45" i="3" s="1"/>
  <c r="AK46" i="3"/>
  <c r="DP46" i="3" s="1"/>
  <c r="AK47" i="3"/>
  <c r="DP47" i="3" s="1"/>
  <c r="AK48" i="3"/>
  <c r="DP48" i="3" s="1"/>
  <c r="AK49" i="3"/>
  <c r="DP49" i="3" s="1"/>
  <c r="AK50" i="3"/>
  <c r="DP50" i="3" s="1"/>
  <c r="AK51" i="3"/>
  <c r="DP51" i="3" s="1"/>
  <c r="AK52" i="3"/>
  <c r="DP52" i="3" s="1"/>
  <c r="AK53" i="3"/>
  <c r="DP53" i="3" s="1"/>
  <c r="AK54" i="3"/>
  <c r="DP54" i="3" s="1"/>
  <c r="AK55" i="3"/>
  <c r="DP55" i="3" s="1"/>
  <c r="AK56" i="3"/>
  <c r="DP56" i="3" s="1"/>
  <c r="AK57" i="3"/>
  <c r="DP57" i="3" s="1"/>
  <c r="AK58" i="3"/>
  <c r="DP58" i="3" s="1"/>
  <c r="AK59" i="3"/>
  <c r="DP59" i="3" s="1"/>
  <c r="AK60" i="3"/>
  <c r="DP60" i="3" s="1"/>
  <c r="AK61" i="3"/>
  <c r="DP61" i="3" s="1"/>
  <c r="AK62" i="3"/>
  <c r="DP62" i="3" s="1"/>
  <c r="AK63" i="3"/>
  <c r="DP63" i="3" s="1"/>
  <c r="AK64" i="3"/>
  <c r="DP64" i="3" s="1"/>
  <c r="AK65" i="3"/>
  <c r="DP65" i="3" s="1"/>
  <c r="AK66" i="3"/>
  <c r="DP66" i="3" s="1"/>
  <c r="AK67" i="3"/>
  <c r="DP67" i="3" s="1"/>
  <c r="AK68" i="3"/>
  <c r="DP68" i="3" s="1"/>
  <c r="AK69" i="3"/>
  <c r="DP69" i="3" s="1"/>
  <c r="AK70" i="3"/>
  <c r="DP70" i="3" s="1"/>
  <c r="AK71" i="3"/>
  <c r="DP71" i="3" s="1"/>
  <c r="AK72" i="3"/>
  <c r="DP72" i="3" s="1"/>
  <c r="AK73" i="3"/>
  <c r="DP73" i="3" s="1"/>
  <c r="AK74" i="3"/>
  <c r="DP74" i="3" s="1"/>
  <c r="AK75" i="3"/>
  <c r="DP75" i="3" s="1"/>
  <c r="AK76" i="3"/>
  <c r="DP76" i="3" s="1"/>
  <c r="AK77" i="3"/>
  <c r="DP77" i="3" s="1"/>
  <c r="AK78" i="3"/>
  <c r="DP78" i="3" s="1"/>
  <c r="AK79" i="3"/>
  <c r="DP79" i="3" s="1"/>
  <c r="AK80" i="3"/>
  <c r="DP80" i="3" s="1"/>
  <c r="AK81" i="3"/>
  <c r="DP81" i="3" s="1"/>
  <c r="AK82" i="3"/>
  <c r="DP82" i="3" s="1"/>
  <c r="AK83" i="3"/>
  <c r="DP83" i="3" s="1"/>
  <c r="AK84" i="3"/>
  <c r="DP84" i="3" s="1"/>
  <c r="AK85" i="3"/>
  <c r="DP85" i="3" s="1"/>
  <c r="AK86" i="3"/>
  <c r="DP86" i="3" s="1"/>
  <c r="AK87" i="3"/>
  <c r="DP87" i="3" s="1"/>
  <c r="AK88" i="3"/>
  <c r="DP88" i="3" s="1"/>
  <c r="AK89" i="3"/>
  <c r="DP89" i="3" s="1"/>
  <c r="AK90" i="3"/>
  <c r="DP90" i="3" s="1"/>
  <c r="AK91" i="3"/>
  <c r="DP91" i="3" s="1"/>
  <c r="AK92" i="3"/>
  <c r="DP92" i="3" s="1"/>
  <c r="AK93" i="3"/>
  <c r="DP93" i="3" s="1"/>
  <c r="AK94" i="3"/>
  <c r="DP94" i="3" s="1"/>
  <c r="AK95" i="3"/>
  <c r="DP95" i="3" s="1"/>
  <c r="AK96" i="3"/>
  <c r="DP96" i="3" s="1"/>
  <c r="AK97" i="3"/>
  <c r="DP97" i="3" s="1"/>
  <c r="AK98" i="3"/>
  <c r="DP98" i="3" s="1"/>
  <c r="AK99" i="3"/>
  <c r="DP99" i="3" s="1"/>
  <c r="AK100" i="3"/>
  <c r="DP100" i="3" s="1"/>
  <c r="AK101" i="3"/>
  <c r="DP101" i="3" s="1"/>
  <c r="AK102" i="3"/>
  <c r="DP102" i="3" s="1"/>
  <c r="AK103" i="3"/>
  <c r="DP103" i="3" s="1"/>
  <c r="AK104" i="3"/>
  <c r="DP104" i="3" s="1"/>
  <c r="AK105" i="3"/>
  <c r="DP105" i="3" s="1"/>
  <c r="AK106" i="3"/>
  <c r="DP106" i="3" s="1"/>
  <c r="AK107" i="3"/>
  <c r="DP107" i="3" s="1"/>
  <c r="AK108" i="3"/>
  <c r="DP108" i="3" s="1"/>
  <c r="AK109" i="3"/>
  <c r="DP109" i="3" s="1"/>
  <c r="AK110" i="3"/>
  <c r="DP110" i="3" s="1"/>
  <c r="AK111" i="3"/>
  <c r="DP111" i="3" s="1"/>
  <c r="AK112" i="3"/>
  <c r="DP112" i="3" s="1"/>
  <c r="AK113" i="3"/>
  <c r="DP113" i="3" s="1"/>
  <c r="AK114" i="3"/>
  <c r="DP114" i="3" s="1"/>
  <c r="AK115" i="3"/>
  <c r="DP115" i="3" s="1"/>
  <c r="AK116" i="3"/>
  <c r="DP116" i="3" s="1"/>
  <c r="AK117" i="3"/>
  <c r="DP117" i="3" s="1"/>
  <c r="AK118" i="3"/>
  <c r="DP118" i="3" s="1"/>
  <c r="AK119" i="3"/>
  <c r="DP119" i="3" s="1"/>
  <c r="AK120" i="3"/>
  <c r="DP120" i="3" s="1"/>
  <c r="AK121" i="3"/>
  <c r="DP121" i="3" s="1"/>
  <c r="AK122" i="3"/>
  <c r="DP122" i="3" s="1"/>
  <c r="AK123" i="3"/>
  <c r="DP123" i="3" s="1"/>
  <c r="AK24" i="3"/>
  <c r="DP24" i="3" s="1"/>
  <c r="EC33" i="15"/>
  <c r="CF123" i="3"/>
  <c r="CG123" i="3" s="1"/>
  <c r="Z123" i="3" s="1"/>
  <c r="CF122" i="3"/>
  <c r="CG122" i="3" s="1"/>
  <c r="Z122" i="3" s="1"/>
  <c r="AC122" i="3" s="1"/>
  <c r="CF121" i="3"/>
  <c r="CG121" i="3" s="1"/>
  <c r="Z121" i="3" s="1"/>
  <c r="AC121" i="3" s="1"/>
  <c r="CF120" i="3"/>
  <c r="CG120" i="3" s="1"/>
  <c r="Z120" i="3" s="1"/>
  <c r="CF119" i="3"/>
  <c r="CG119" i="3" s="1"/>
  <c r="Z119" i="3" s="1"/>
  <c r="CF118" i="3"/>
  <c r="CG118" i="3" s="1"/>
  <c r="Z118" i="3" s="1"/>
  <c r="AC118" i="3" s="1"/>
  <c r="CF117" i="3"/>
  <c r="CG117" i="3" s="1"/>
  <c r="Z117" i="3" s="1"/>
  <c r="CF116" i="3"/>
  <c r="CG116" i="3" s="1"/>
  <c r="Z116" i="3" s="1"/>
  <c r="AC116" i="3" s="1"/>
  <c r="CF115" i="3"/>
  <c r="CG115" i="3" s="1"/>
  <c r="Z115" i="3" s="1"/>
  <c r="CF114" i="3"/>
  <c r="CG114" i="3" s="1"/>
  <c r="Z114" i="3" s="1"/>
  <c r="AC114" i="3" s="1"/>
  <c r="CF113" i="3"/>
  <c r="CG113" i="3" s="1"/>
  <c r="Z113" i="3" s="1"/>
  <c r="CF112" i="3"/>
  <c r="CG112" i="3" s="1"/>
  <c r="Z112" i="3" s="1"/>
  <c r="CF111" i="3"/>
  <c r="CG111" i="3" s="1"/>
  <c r="Z111" i="3" s="1"/>
  <c r="CF110" i="3"/>
  <c r="CG110" i="3" s="1"/>
  <c r="Z110" i="3" s="1"/>
  <c r="AC110" i="3" s="1"/>
  <c r="CF109" i="3"/>
  <c r="CG109" i="3" s="1"/>
  <c r="Z109" i="3" s="1"/>
  <c r="CF108" i="3"/>
  <c r="CG108" i="3" s="1"/>
  <c r="Z108" i="3" s="1"/>
  <c r="AC108" i="3" s="1"/>
  <c r="CF107" i="3"/>
  <c r="CG107" i="3" s="1"/>
  <c r="Z107" i="3" s="1"/>
  <c r="AC107" i="3" s="1"/>
  <c r="CF106" i="3"/>
  <c r="CG106" i="3" s="1"/>
  <c r="Z106" i="3" s="1"/>
  <c r="AC106" i="3" s="1"/>
  <c r="CF105" i="3"/>
  <c r="CG105" i="3" s="1"/>
  <c r="Z105" i="3" s="1"/>
  <c r="AC105" i="3" s="1"/>
  <c r="CF104" i="3"/>
  <c r="CG104" i="3" s="1"/>
  <c r="Z104" i="3" s="1"/>
  <c r="CF103" i="3"/>
  <c r="CG103" i="3" s="1"/>
  <c r="Z103" i="3" s="1"/>
  <c r="AC103" i="3" s="1"/>
  <c r="CF102" i="3"/>
  <c r="CG102" i="3" s="1"/>
  <c r="Z102" i="3" s="1"/>
  <c r="AC102" i="3" s="1"/>
  <c r="CF101" i="3"/>
  <c r="CG101" i="3" s="1"/>
  <c r="Z101" i="3" s="1"/>
  <c r="CF100" i="3"/>
  <c r="CG100" i="3" s="1"/>
  <c r="Z100" i="3" s="1"/>
  <c r="CF99" i="3"/>
  <c r="CG99" i="3" s="1"/>
  <c r="Z99" i="3" s="1"/>
  <c r="CF98" i="3"/>
  <c r="CG98" i="3" s="1"/>
  <c r="Z98" i="3" s="1"/>
  <c r="AC98" i="3" s="1"/>
  <c r="CF97" i="3"/>
  <c r="CG97" i="3" s="1"/>
  <c r="Z97" i="3" s="1"/>
  <c r="CF96" i="3"/>
  <c r="CG96" i="3" s="1"/>
  <c r="Z96" i="3" s="1"/>
  <c r="CF95" i="3"/>
  <c r="CG95" i="3" s="1"/>
  <c r="Z95" i="3" s="1"/>
  <c r="AC95" i="3" s="1"/>
  <c r="CF94" i="3"/>
  <c r="CG94" i="3" s="1"/>
  <c r="Z94" i="3" s="1"/>
  <c r="AC94" i="3" s="1"/>
  <c r="CF93" i="3"/>
  <c r="CG93" i="3" s="1"/>
  <c r="Z93" i="3" s="1"/>
  <c r="CF92" i="3"/>
  <c r="CG92" i="3" s="1"/>
  <c r="Z92" i="3" s="1"/>
  <c r="CF91" i="3"/>
  <c r="CG91" i="3" s="1"/>
  <c r="Z91" i="3" s="1"/>
  <c r="AC91" i="3" s="1"/>
  <c r="CF90" i="3"/>
  <c r="CG90" i="3" s="1"/>
  <c r="Z90" i="3" s="1"/>
  <c r="AC90" i="3" s="1"/>
  <c r="CF89" i="3"/>
  <c r="CG89" i="3" s="1"/>
  <c r="Z89" i="3" s="1"/>
  <c r="CF88" i="3"/>
  <c r="CG88" i="3" s="1"/>
  <c r="Z88" i="3" s="1"/>
  <c r="CF87" i="3"/>
  <c r="CG87" i="3" s="1"/>
  <c r="Z87" i="3" s="1"/>
  <c r="AC87" i="3" s="1"/>
  <c r="CF86" i="3"/>
  <c r="CG86" i="3" s="1"/>
  <c r="Z86" i="3" s="1"/>
  <c r="AC86" i="3" s="1"/>
  <c r="CF85" i="3"/>
  <c r="CG85" i="3" s="1"/>
  <c r="Z85" i="3" s="1"/>
  <c r="CF84" i="3"/>
  <c r="CG84" i="3" s="1"/>
  <c r="Z84" i="3" s="1"/>
  <c r="CF83" i="3"/>
  <c r="CG83" i="3" s="1"/>
  <c r="Z83" i="3" s="1"/>
  <c r="CF82" i="3"/>
  <c r="CG82" i="3" s="1"/>
  <c r="Z82" i="3" s="1"/>
  <c r="AC82" i="3" s="1"/>
  <c r="CF81" i="3"/>
  <c r="CG81" i="3" s="1"/>
  <c r="Z81" i="3" s="1"/>
  <c r="CF80" i="3"/>
  <c r="CG80" i="3" s="1"/>
  <c r="Z80" i="3" s="1"/>
  <c r="CF79" i="3"/>
  <c r="CG79" i="3" s="1"/>
  <c r="Z79" i="3" s="1"/>
  <c r="AC79" i="3" s="1"/>
  <c r="CF78" i="3"/>
  <c r="CG78" i="3" s="1"/>
  <c r="Z78" i="3" s="1"/>
  <c r="AC78" i="3" s="1"/>
  <c r="CF77" i="3"/>
  <c r="CG77" i="3" s="1"/>
  <c r="Z77" i="3" s="1"/>
  <c r="CF76" i="3"/>
  <c r="CG76" i="3" s="1"/>
  <c r="Z76" i="3" s="1"/>
  <c r="CF75" i="3"/>
  <c r="CG75" i="3" s="1"/>
  <c r="Z75" i="3" s="1"/>
  <c r="AC75" i="3" s="1"/>
  <c r="CF74" i="3"/>
  <c r="CG74" i="3" s="1"/>
  <c r="Z74" i="3" s="1"/>
  <c r="AC74" i="3" s="1"/>
  <c r="CF73" i="3"/>
  <c r="CG73" i="3" s="1"/>
  <c r="Z73" i="3" s="1"/>
  <c r="CF72" i="3"/>
  <c r="CG72" i="3" s="1"/>
  <c r="Z72" i="3" s="1"/>
  <c r="CF71" i="3"/>
  <c r="CG71" i="3" s="1"/>
  <c r="Z71" i="3" s="1"/>
  <c r="CF70" i="3"/>
  <c r="CG70" i="3" s="1"/>
  <c r="Z70" i="3" s="1"/>
  <c r="AC70" i="3" s="1"/>
  <c r="CF69" i="3"/>
  <c r="CG69" i="3" s="1"/>
  <c r="Z69" i="3" s="1"/>
  <c r="CF68" i="3"/>
  <c r="CG68" i="3" s="1"/>
  <c r="Z68" i="3" s="1"/>
  <c r="CF67" i="3"/>
  <c r="CG67" i="3" s="1"/>
  <c r="Z67" i="3" s="1"/>
  <c r="CF66" i="3"/>
  <c r="CG66" i="3" s="1"/>
  <c r="Z66" i="3" s="1"/>
  <c r="AC66" i="3" s="1"/>
  <c r="CF65" i="3"/>
  <c r="CG65" i="3" s="1"/>
  <c r="Z65" i="3" s="1"/>
  <c r="CF64" i="3"/>
  <c r="CG64" i="3" s="1"/>
  <c r="Z64" i="3" s="1"/>
  <c r="CF63" i="3"/>
  <c r="CG63" i="3" s="1"/>
  <c r="Z63" i="3" s="1"/>
  <c r="CF62" i="3"/>
  <c r="CG62" i="3" s="1"/>
  <c r="Z62" i="3" s="1"/>
  <c r="AC62" i="3" s="1"/>
  <c r="CF61" i="3"/>
  <c r="CG61" i="3" s="1"/>
  <c r="Z61" i="3" s="1"/>
  <c r="CF60" i="3"/>
  <c r="CG60" i="3" s="1"/>
  <c r="Z60" i="3" s="1"/>
  <c r="AC60" i="3" s="1"/>
  <c r="CF59" i="3"/>
  <c r="CG59" i="3" s="1"/>
  <c r="Z59" i="3" s="1"/>
  <c r="CF58" i="3"/>
  <c r="CG58" i="3" s="1"/>
  <c r="Z58" i="3" s="1"/>
  <c r="AC58" i="3" s="1"/>
  <c r="CF57" i="3"/>
  <c r="CG57" i="3" s="1"/>
  <c r="Z57" i="3" s="1"/>
  <c r="CF56" i="3"/>
  <c r="CG56" i="3" s="1"/>
  <c r="Z56" i="3" s="1"/>
  <c r="AC56" i="3" s="1"/>
  <c r="CF55" i="3"/>
  <c r="CG55" i="3" s="1"/>
  <c r="Z55" i="3" s="1"/>
  <c r="CF54" i="3"/>
  <c r="CG54" i="3" s="1"/>
  <c r="Z54" i="3" s="1"/>
  <c r="AC54" i="3" s="1"/>
  <c r="CF53" i="3"/>
  <c r="CG53" i="3" s="1"/>
  <c r="Z53" i="3" s="1"/>
  <c r="CF52" i="3"/>
  <c r="CG52" i="3" s="1"/>
  <c r="Z52" i="3" s="1"/>
  <c r="AC52" i="3" s="1"/>
  <c r="CF51" i="3"/>
  <c r="CG51" i="3" s="1"/>
  <c r="Z51" i="3" s="1"/>
  <c r="CF50" i="3"/>
  <c r="CG50" i="3" s="1"/>
  <c r="Z50" i="3" s="1"/>
  <c r="AC50" i="3" s="1"/>
  <c r="CF49" i="3"/>
  <c r="CG49" i="3" s="1"/>
  <c r="Z49" i="3" s="1"/>
  <c r="CF48" i="3"/>
  <c r="CG48" i="3" s="1"/>
  <c r="Z48" i="3" s="1"/>
  <c r="CF47" i="3"/>
  <c r="CG47" i="3" s="1"/>
  <c r="Z47" i="3" s="1"/>
  <c r="CF46" i="3"/>
  <c r="CG46" i="3" s="1"/>
  <c r="Z46" i="3" s="1"/>
  <c r="AC46" i="3" s="1"/>
  <c r="CF45" i="3"/>
  <c r="CG45" i="3" s="1"/>
  <c r="Z45" i="3" s="1"/>
  <c r="CF44" i="3"/>
  <c r="CG44" i="3" s="1"/>
  <c r="Z44" i="3" s="1"/>
  <c r="CF43" i="3"/>
  <c r="CG43" i="3" s="1"/>
  <c r="Z43" i="3" s="1"/>
  <c r="CF42" i="3"/>
  <c r="CG42" i="3" s="1"/>
  <c r="Z42" i="3" s="1"/>
  <c r="AC42" i="3" s="1"/>
  <c r="CF41" i="3"/>
  <c r="CG41" i="3" s="1"/>
  <c r="Z41" i="3" s="1"/>
  <c r="CF40" i="3"/>
  <c r="CG40" i="3" s="1"/>
  <c r="Z40" i="3" s="1"/>
  <c r="CF39" i="3"/>
  <c r="CG39" i="3" s="1"/>
  <c r="Z39" i="3" s="1"/>
  <c r="CF38" i="3"/>
  <c r="CG38" i="3" s="1"/>
  <c r="Z38" i="3" s="1"/>
  <c r="AC38" i="3" s="1"/>
  <c r="CF37" i="3"/>
  <c r="CG37" i="3" s="1"/>
  <c r="Z37" i="3" s="1"/>
  <c r="AC37" i="3" s="1"/>
  <c r="CF36" i="3"/>
  <c r="CG36" i="3" s="1"/>
  <c r="Z36" i="3" s="1"/>
  <c r="AC36" i="3" s="1"/>
  <c r="CF35" i="3"/>
  <c r="CG35" i="3" s="1"/>
  <c r="Z35" i="3" s="1"/>
  <c r="AC35" i="3" s="1"/>
  <c r="CF34" i="3"/>
  <c r="CG34" i="3" s="1"/>
  <c r="Z34" i="3" s="1"/>
  <c r="AC34" i="3" s="1"/>
  <c r="CF33" i="3"/>
  <c r="CG33" i="3" s="1"/>
  <c r="Z33" i="3" s="1"/>
  <c r="AC33" i="3" s="1"/>
  <c r="CF32" i="3"/>
  <c r="CG32" i="3" s="1"/>
  <c r="Z32" i="3" s="1"/>
  <c r="AC32" i="3" s="1"/>
  <c r="CF31" i="3"/>
  <c r="CG31" i="3" s="1"/>
  <c r="Z31" i="3" s="1"/>
  <c r="AC31" i="3" s="1"/>
  <c r="CF30" i="3"/>
  <c r="CG30" i="3" s="1"/>
  <c r="Z30" i="3" s="1"/>
  <c r="AC30" i="3" s="1"/>
  <c r="AE29" i="3"/>
  <c r="S136" i="3"/>
  <c r="S135" i="3"/>
  <c r="S138" i="3"/>
  <c r="CI123" i="3"/>
  <c r="CH123" i="3"/>
  <c r="CI122" i="3"/>
  <c r="CH122" i="3"/>
  <c r="CI121" i="3"/>
  <c r="CH121" i="3"/>
  <c r="CI120" i="3"/>
  <c r="CH120" i="3"/>
  <c r="CI119" i="3"/>
  <c r="CH119" i="3"/>
  <c r="CI118" i="3"/>
  <c r="CH118" i="3"/>
  <c r="CI117" i="3"/>
  <c r="CH117" i="3"/>
  <c r="CI116" i="3"/>
  <c r="CH116" i="3"/>
  <c r="CI115" i="3"/>
  <c r="CH115" i="3"/>
  <c r="CI114" i="3"/>
  <c r="CH114" i="3"/>
  <c r="CI113" i="3"/>
  <c r="CH113" i="3"/>
  <c r="CI112" i="3"/>
  <c r="CH112" i="3"/>
  <c r="CI111" i="3"/>
  <c r="CH111" i="3"/>
  <c r="CI110" i="3"/>
  <c r="CH110" i="3"/>
  <c r="CI109" i="3"/>
  <c r="CH109" i="3"/>
  <c r="CI108" i="3"/>
  <c r="CH108" i="3"/>
  <c r="CI107" i="3"/>
  <c r="CH107" i="3"/>
  <c r="CI106" i="3"/>
  <c r="CH106" i="3"/>
  <c r="CI105" i="3"/>
  <c r="CH105" i="3"/>
  <c r="CI104" i="3"/>
  <c r="CH104" i="3"/>
  <c r="CI103" i="3"/>
  <c r="CH103" i="3"/>
  <c r="CI102" i="3"/>
  <c r="CH102" i="3"/>
  <c r="CI101" i="3"/>
  <c r="CH101" i="3"/>
  <c r="CI100" i="3"/>
  <c r="CH100" i="3"/>
  <c r="CI99" i="3"/>
  <c r="CH99" i="3"/>
  <c r="CI98" i="3"/>
  <c r="CH98" i="3"/>
  <c r="CI97" i="3"/>
  <c r="CH97" i="3"/>
  <c r="CI96" i="3"/>
  <c r="CH96" i="3"/>
  <c r="CI95" i="3"/>
  <c r="CH95" i="3"/>
  <c r="CI94" i="3"/>
  <c r="CH94" i="3"/>
  <c r="CI93" i="3"/>
  <c r="CH93" i="3"/>
  <c r="CI92" i="3"/>
  <c r="CH92" i="3"/>
  <c r="CI91" i="3"/>
  <c r="CH91" i="3"/>
  <c r="CI90" i="3"/>
  <c r="CH90" i="3"/>
  <c r="CI89" i="3"/>
  <c r="CH89" i="3"/>
  <c r="CI88" i="3"/>
  <c r="CH88" i="3"/>
  <c r="CI87" i="3"/>
  <c r="CH87" i="3"/>
  <c r="CI86" i="3"/>
  <c r="CH86" i="3"/>
  <c r="CI85" i="3"/>
  <c r="CH85" i="3"/>
  <c r="CI84" i="3"/>
  <c r="CH84" i="3"/>
  <c r="CI83" i="3"/>
  <c r="CH83" i="3"/>
  <c r="CI82" i="3"/>
  <c r="CH82" i="3"/>
  <c r="CI81" i="3"/>
  <c r="CH81" i="3"/>
  <c r="CI80" i="3"/>
  <c r="CH80" i="3"/>
  <c r="CI79" i="3"/>
  <c r="CH79" i="3"/>
  <c r="CI78" i="3"/>
  <c r="CH78" i="3"/>
  <c r="CI77" i="3"/>
  <c r="CH77" i="3"/>
  <c r="CI76" i="3"/>
  <c r="CH76" i="3"/>
  <c r="CI75" i="3"/>
  <c r="CH75" i="3"/>
  <c r="CI74" i="3"/>
  <c r="CH74" i="3"/>
  <c r="CI73" i="3"/>
  <c r="CH73" i="3"/>
  <c r="CI72" i="3"/>
  <c r="CH72" i="3"/>
  <c r="CI71" i="3"/>
  <c r="CH71" i="3"/>
  <c r="CI70" i="3"/>
  <c r="CH70" i="3"/>
  <c r="CI69" i="3"/>
  <c r="CH69" i="3"/>
  <c r="CI68" i="3"/>
  <c r="CH68" i="3"/>
  <c r="CI67" i="3"/>
  <c r="CH67" i="3"/>
  <c r="CI66" i="3"/>
  <c r="CH66" i="3"/>
  <c r="CI65" i="3"/>
  <c r="CH65" i="3"/>
  <c r="CI64" i="3"/>
  <c r="CH64" i="3"/>
  <c r="CI63" i="3"/>
  <c r="CH63" i="3"/>
  <c r="CI62" i="3"/>
  <c r="CH62" i="3"/>
  <c r="CI61" i="3"/>
  <c r="CH61" i="3"/>
  <c r="CI60" i="3"/>
  <c r="CH60" i="3"/>
  <c r="CI59" i="3"/>
  <c r="CH59" i="3"/>
  <c r="CI58" i="3"/>
  <c r="CH58" i="3"/>
  <c r="CI57" i="3"/>
  <c r="CH57" i="3"/>
  <c r="CI56" i="3"/>
  <c r="CH56" i="3"/>
  <c r="CI55" i="3"/>
  <c r="CH55" i="3"/>
  <c r="CI54" i="3"/>
  <c r="CH54" i="3"/>
  <c r="CI53" i="3"/>
  <c r="CH53" i="3"/>
  <c r="CI52" i="3"/>
  <c r="CH52" i="3"/>
  <c r="CI51" i="3"/>
  <c r="CH51" i="3"/>
  <c r="CI50" i="3"/>
  <c r="CH50" i="3"/>
  <c r="CI49" i="3"/>
  <c r="CH49" i="3"/>
  <c r="CI48" i="3"/>
  <c r="CH48" i="3"/>
  <c r="CI47" i="3"/>
  <c r="CH47" i="3"/>
  <c r="CI46" i="3"/>
  <c r="CH46" i="3"/>
  <c r="CI45" i="3"/>
  <c r="CH45" i="3"/>
  <c r="CI44" i="3"/>
  <c r="CH44" i="3"/>
  <c r="CI43" i="3"/>
  <c r="CH43" i="3"/>
  <c r="CI42" i="3"/>
  <c r="CH42" i="3"/>
  <c r="CI41" i="3"/>
  <c r="CH41" i="3"/>
  <c r="CI40" i="3"/>
  <c r="CH40" i="3"/>
  <c r="CI39" i="3"/>
  <c r="CH39" i="3"/>
  <c r="CI38" i="3"/>
  <c r="CH38" i="3"/>
  <c r="CI37" i="3"/>
  <c r="CH37" i="3"/>
  <c r="CI36" i="3"/>
  <c r="CH36" i="3"/>
  <c r="CI35" i="3"/>
  <c r="CH35" i="3"/>
  <c r="CI34" i="3"/>
  <c r="CH34" i="3"/>
  <c r="CI33" i="3"/>
  <c r="CH33" i="3"/>
  <c r="CI32" i="3"/>
  <c r="CH32" i="3"/>
  <c r="CI31" i="3"/>
  <c r="CH31" i="3"/>
  <c r="CI30" i="3"/>
  <c r="CH30" i="3"/>
  <c r="CI29" i="3"/>
  <c r="CH29" i="3"/>
  <c r="CI28" i="3"/>
  <c r="CH28" i="3"/>
  <c r="CI27" i="3"/>
  <c r="CH27" i="3"/>
  <c r="CI26" i="3"/>
  <c r="CH26" i="3"/>
  <c r="CI25" i="3"/>
  <c r="CH25" i="3"/>
  <c r="CI24" i="3"/>
  <c r="CH24" i="3"/>
  <c r="T134" i="3"/>
  <c r="J97" i="15"/>
  <c r="J92" i="15"/>
  <c r="J94" i="15" s="1"/>
  <c r="AY25" i="3"/>
  <c r="AY26" i="3"/>
  <c r="AY27" i="3"/>
  <c r="AY28" i="3"/>
  <c r="AY29" i="3"/>
  <c r="AY30" i="3"/>
  <c r="AY31" i="3"/>
  <c r="AY32" i="3"/>
  <c r="AY33" i="3"/>
  <c r="AY34" i="3"/>
  <c r="AY35" i="3"/>
  <c r="AY36" i="3"/>
  <c r="AY37" i="3"/>
  <c r="AY38" i="3"/>
  <c r="AY39" i="3"/>
  <c r="AY40" i="3"/>
  <c r="AY41" i="3"/>
  <c r="AY42" i="3"/>
  <c r="AY43" i="3"/>
  <c r="AY44" i="3"/>
  <c r="AY45" i="3"/>
  <c r="AY46" i="3"/>
  <c r="AY47" i="3"/>
  <c r="AY48" i="3"/>
  <c r="AY49" i="3"/>
  <c r="AY50" i="3"/>
  <c r="AY51" i="3"/>
  <c r="AY52" i="3"/>
  <c r="AY53" i="3"/>
  <c r="AY54" i="3"/>
  <c r="AY55" i="3"/>
  <c r="AY56" i="3"/>
  <c r="AY57" i="3"/>
  <c r="AY58" i="3"/>
  <c r="AY59" i="3"/>
  <c r="AY60" i="3"/>
  <c r="AY61" i="3"/>
  <c r="AY62" i="3"/>
  <c r="AY63" i="3"/>
  <c r="AY64" i="3"/>
  <c r="AY65" i="3"/>
  <c r="AY66" i="3"/>
  <c r="AY67" i="3"/>
  <c r="AY68" i="3"/>
  <c r="AY69" i="3"/>
  <c r="AY70" i="3"/>
  <c r="AY71" i="3"/>
  <c r="AY72" i="3"/>
  <c r="AY73" i="3"/>
  <c r="AY74" i="3"/>
  <c r="AY75" i="3"/>
  <c r="AY76" i="3"/>
  <c r="AY77" i="3"/>
  <c r="AY78" i="3"/>
  <c r="AY79" i="3"/>
  <c r="AY80" i="3"/>
  <c r="AY81" i="3"/>
  <c r="AY82" i="3"/>
  <c r="AY83" i="3"/>
  <c r="AY84" i="3"/>
  <c r="AY85" i="3"/>
  <c r="AY86" i="3"/>
  <c r="AY87" i="3"/>
  <c r="AY88" i="3"/>
  <c r="AY89" i="3"/>
  <c r="AY90" i="3"/>
  <c r="AY91" i="3"/>
  <c r="AY92" i="3"/>
  <c r="AY93" i="3"/>
  <c r="AY94" i="3"/>
  <c r="AY95" i="3"/>
  <c r="AY96" i="3"/>
  <c r="AY97" i="3"/>
  <c r="AY98" i="3"/>
  <c r="AY99" i="3"/>
  <c r="AY100" i="3"/>
  <c r="AY101" i="3"/>
  <c r="AY102" i="3"/>
  <c r="AY103" i="3"/>
  <c r="AY104" i="3"/>
  <c r="AY105" i="3"/>
  <c r="AY106" i="3"/>
  <c r="AY107" i="3"/>
  <c r="AY108" i="3"/>
  <c r="AY109" i="3"/>
  <c r="AY110" i="3"/>
  <c r="AY111" i="3"/>
  <c r="AY112" i="3"/>
  <c r="AY113" i="3"/>
  <c r="AY114" i="3"/>
  <c r="AY115" i="3"/>
  <c r="AY116" i="3"/>
  <c r="AY117" i="3"/>
  <c r="AY118" i="3"/>
  <c r="AY119" i="3"/>
  <c r="AY120" i="3"/>
  <c r="AY121" i="3"/>
  <c r="AY122" i="3"/>
  <c r="AY123" i="3"/>
  <c r="AY24" i="3"/>
  <c r="AO25" i="3"/>
  <c r="AN25" i="3" s="1"/>
  <c r="AR25" i="3"/>
  <c r="BG25" i="3" s="1"/>
  <c r="AR26" i="3"/>
  <c r="BG26" i="3" s="1"/>
  <c r="AR27" i="3"/>
  <c r="BG27" i="3" s="1"/>
  <c r="AR28" i="3"/>
  <c r="BG28" i="3" s="1"/>
  <c r="AR29" i="3"/>
  <c r="BG29" i="3" s="1"/>
  <c r="BG30" i="3"/>
  <c r="BH30" i="3"/>
  <c r="BI30" i="3"/>
  <c r="BJ30" i="3"/>
  <c r="BG31" i="3"/>
  <c r="BH31" i="3"/>
  <c r="BI31" i="3"/>
  <c r="BJ31" i="3"/>
  <c r="BG32" i="3"/>
  <c r="BH32" i="3"/>
  <c r="BI32" i="3"/>
  <c r="BJ32" i="3"/>
  <c r="BG33" i="3"/>
  <c r="BH33" i="3"/>
  <c r="BI33" i="3"/>
  <c r="BJ33" i="3"/>
  <c r="BG34" i="3"/>
  <c r="BH34" i="3"/>
  <c r="BI34" i="3"/>
  <c r="BJ34" i="3"/>
  <c r="BG35" i="3"/>
  <c r="BH35" i="3"/>
  <c r="BI35" i="3"/>
  <c r="BJ35" i="3"/>
  <c r="BG36" i="3"/>
  <c r="BH36" i="3"/>
  <c r="BI36" i="3"/>
  <c r="BJ36" i="3"/>
  <c r="BG37" i="3"/>
  <c r="BH37" i="3"/>
  <c r="BI37" i="3"/>
  <c r="BJ37" i="3"/>
  <c r="BG38" i="3"/>
  <c r="BH38" i="3"/>
  <c r="BI38" i="3"/>
  <c r="BJ38" i="3"/>
  <c r="BG39" i="3"/>
  <c r="BH39" i="3"/>
  <c r="BI39" i="3"/>
  <c r="BJ39" i="3"/>
  <c r="BG40" i="3"/>
  <c r="BH40" i="3"/>
  <c r="BI40" i="3"/>
  <c r="BJ40" i="3"/>
  <c r="BG41" i="3"/>
  <c r="BH41" i="3"/>
  <c r="BI41" i="3"/>
  <c r="BJ41" i="3"/>
  <c r="BG42" i="3"/>
  <c r="BH42" i="3"/>
  <c r="BI42" i="3"/>
  <c r="BJ42" i="3"/>
  <c r="BG43" i="3"/>
  <c r="BH43" i="3"/>
  <c r="BI43" i="3"/>
  <c r="BJ43" i="3"/>
  <c r="BG44" i="3"/>
  <c r="BH44" i="3"/>
  <c r="BI44" i="3"/>
  <c r="BJ44" i="3"/>
  <c r="BG45" i="3"/>
  <c r="BH45" i="3"/>
  <c r="BI45" i="3"/>
  <c r="BJ45" i="3"/>
  <c r="BG46" i="3"/>
  <c r="BH46" i="3"/>
  <c r="BI46" i="3"/>
  <c r="BJ46" i="3"/>
  <c r="BG47" i="3"/>
  <c r="BH47" i="3"/>
  <c r="BI47" i="3"/>
  <c r="BJ47" i="3"/>
  <c r="BG48" i="3"/>
  <c r="BH48" i="3"/>
  <c r="BI48" i="3"/>
  <c r="BJ48" i="3"/>
  <c r="BG49" i="3"/>
  <c r="BH49" i="3"/>
  <c r="BI49" i="3"/>
  <c r="BJ49" i="3"/>
  <c r="BG50" i="3"/>
  <c r="BH50" i="3"/>
  <c r="BI50" i="3"/>
  <c r="BJ50" i="3"/>
  <c r="BG51" i="3"/>
  <c r="BH51" i="3"/>
  <c r="BI51" i="3"/>
  <c r="BJ51" i="3"/>
  <c r="BG52" i="3"/>
  <c r="BH52" i="3"/>
  <c r="BI52" i="3"/>
  <c r="BJ52" i="3"/>
  <c r="BG53" i="3"/>
  <c r="BH53" i="3"/>
  <c r="BI53" i="3"/>
  <c r="BJ53" i="3"/>
  <c r="BG54" i="3"/>
  <c r="BH54" i="3"/>
  <c r="BI54" i="3"/>
  <c r="BJ54" i="3"/>
  <c r="BG55" i="3"/>
  <c r="BH55" i="3"/>
  <c r="BI55" i="3"/>
  <c r="BJ55" i="3"/>
  <c r="BG56" i="3"/>
  <c r="BH56" i="3"/>
  <c r="BI56" i="3"/>
  <c r="BJ56" i="3"/>
  <c r="BG57" i="3"/>
  <c r="BH57" i="3"/>
  <c r="BI57" i="3"/>
  <c r="BJ57" i="3"/>
  <c r="BG58" i="3"/>
  <c r="BH58" i="3"/>
  <c r="BI58" i="3"/>
  <c r="BJ58" i="3"/>
  <c r="BG59" i="3"/>
  <c r="BH59" i="3"/>
  <c r="BI59" i="3"/>
  <c r="BJ59" i="3"/>
  <c r="BG60" i="3"/>
  <c r="BH60" i="3"/>
  <c r="BI60" i="3"/>
  <c r="BJ60" i="3"/>
  <c r="BG61" i="3"/>
  <c r="BH61" i="3"/>
  <c r="BI61" i="3"/>
  <c r="BJ61" i="3"/>
  <c r="BG62" i="3"/>
  <c r="BH62" i="3"/>
  <c r="BI62" i="3"/>
  <c r="BJ62" i="3"/>
  <c r="BG63" i="3"/>
  <c r="BH63" i="3"/>
  <c r="BI63" i="3"/>
  <c r="BJ63" i="3"/>
  <c r="BG64" i="3"/>
  <c r="BH64" i="3"/>
  <c r="BI64" i="3"/>
  <c r="BJ64" i="3"/>
  <c r="BG65" i="3"/>
  <c r="BH65" i="3"/>
  <c r="BI65" i="3"/>
  <c r="BJ65" i="3"/>
  <c r="BG66" i="3"/>
  <c r="BH66" i="3"/>
  <c r="BI66" i="3"/>
  <c r="BJ66" i="3"/>
  <c r="BG67" i="3"/>
  <c r="BH67" i="3"/>
  <c r="BI67" i="3"/>
  <c r="BJ67" i="3"/>
  <c r="BG68" i="3"/>
  <c r="BH68" i="3"/>
  <c r="BI68" i="3"/>
  <c r="BJ68" i="3"/>
  <c r="BG69" i="3"/>
  <c r="BH69" i="3"/>
  <c r="BI69" i="3"/>
  <c r="BJ69" i="3"/>
  <c r="BG70" i="3"/>
  <c r="BH70" i="3"/>
  <c r="BI70" i="3"/>
  <c r="BJ70" i="3"/>
  <c r="BG71" i="3"/>
  <c r="BH71" i="3"/>
  <c r="BI71" i="3"/>
  <c r="BJ71" i="3"/>
  <c r="BG72" i="3"/>
  <c r="BH72" i="3"/>
  <c r="BI72" i="3"/>
  <c r="BJ72" i="3"/>
  <c r="BG73" i="3"/>
  <c r="BH73" i="3"/>
  <c r="BI73" i="3"/>
  <c r="BJ73" i="3"/>
  <c r="BG74" i="3"/>
  <c r="BH74" i="3"/>
  <c r="BI74" i="3"/>
  <c r="BJ74" i="3"/>
  <c r="BG75" i="3"/>
  <c r="BH75" i="3"/>
  <c r="BI75" i="3"/>
  <c r="BJ75" i="3"/>
  <c r="BG76" i="3"/>
  <c r="BH76" i="3"/>
  <c r="BI76" i="3"/>
  <c r="BJ76" i="3"/>
  <c r="BG77" i="3"/>
  <c r="BH77" i="3"/>
  <c r="BI77" i="3"/>
  <c r="BJ77" i="3"/>
  <c r="BG78" i="3"/>
  <c r="BH78" i="3"/>
  <c r="BI78" i="3"/>
  <c r="BJ78" i="3"/>
  <c r="BG79" i="3"/>
  <c r="BH79" i="3"/>
  <c r="BI79" i="3"/>
  <c r="BJ79" i="3"/>
  <c r="BG80" i="3"/>
  <c r="BH80" i="3"/>
  <c r="BI80" i="3"/>
  <c r="BJ80" i="3"/>
  <c r="BG81" i="3"/>
  <c r="BH81" i="3"/>
  <c r="BI81" i="3"/>
  <c r="BJ81" i="3"/>
  <c r="BG82" i="3"/>
  <c r="BH82" i="3"/>
  <c r="BI82" i="3"/>
  <c r="BJ82" i="3"/>
  <c r="BG83" i="3"/>
  <c r="BH83" i="3"/>
  <c r="BI83" i="3"/>
  <c r="BJ83" i="3"/>
  <c r="BG84" i="3"/>
  <c r="BH84" i="3"/>
  <c r="BI84" i="3"/>
  <c r="BJ84" i="3"/>
  <c r="BG85" i="3"/>
  <c r="BH85" i="3"/>
  <c r="BI85" i="3"/>
  <c r="BJ85" i="3"/>
  <c r="BG86" i="3"/>
  <c r="BH86" i="3"/>
  <c r="BI86" i="3"/>
  <c r="BJ86" i="3"/>
  <c r="BG87" i="3"/>
  <c r="BH87" i="3"/>
  <c r="BI87" i="3"/>
  <c r="BJ87" i="3"/>
  <c r="BG88" i="3"/>
  <c r="BH88" i="3"/>
  <c r="BI88" i="3"/>
  <c r="BJ88" i="3"/>
  <c r="BG89" i="3"/>
  <c r="BH89" i="3"/>
  <c r="BI89" i="3"/>
  <c r="BJ89" i="3"/>
  <c r="BG90" i="3"/>
  <c r="BH90" i="3"/>
  <c r="BI90" i="3"/>
  <c r="BJ90" i="3"/>
  <c r="BG91" i="3"/>
  <c r="BH91" i="3"/>
  <c r="BI91" i="3"/>
  <c r="BJ91" i="3"/>
  <c r="BG92" i="3"/>
  <c r="BH92" i="3"/>
  <c r="BI92" i="3"/>
  <c r="BJ92" i="3"/>
  <c r="BG93" i="3"/>
  <c r="BH93" i="3"/>
  <c r="BI93" i="3"/>
  <c r="BJ93" i="3"/>
  <c r="BG94" i="3"/>
  <c r="BH94" i="3"/>
  <c r="BI94" i="3"/>
  <c r="BJ94" i="3"/>
  <c r="BG95" i="3"/>
  <c r="BH95" i="3"/>
  <c r="BI95" i="3"/>
  <c r="BJ95" i="3"/>
  <c r="BG96" i="3"/>
  <c r="BH96" i="3"/>
  <c r="BI96" i="3"/>
  <c r="BJ96" i="3"/>
  <c r="BG97" i="3"/>
  <c r="BH97" i="3"/>
  <c r="BI97" i="3"/>
  <c r="BJ97" i="3"/>
  <c r="BG98" i="3"/>
  <c r="BH98" i="3"/>
  <c r="BI98" i="3"/>
  <c r="BJ98" i="3"/>
  <c r="BG99" i="3"/>
  <c r="BH99" i="3"/>
  <c r="BI99" i="3"/>
  <c r="BJ99" i="3"/>
  <c r="BG100" i="3"/>
  <c r="BH100" i="3"/>
  <c r="BI100" i="3"/>
  <c r="BJ100" i="3"/>
  <c r="BG101" i="3"/>
  <c r="BH101" i="3"/>
  <c r="BI101" i="3"/>
  <c r="BJ101" i="3"/>
  <c r="BG102" i="3"/>
  <c r="BH102" i="3"/>
  <c r="BI102" i="3"/>
  <c r="BJ102" i="3"/>
  <c r="BG103" i="3"/>
  <c r="BH103" i="3"/>
  <c r="BI103" i="3"/>
  <c r="BJ103" i="3"/>
  <c r="BG104" i="3"/>
  <c r="BH104" i="3"/>
  <c r="BI104" i="3"/>
  <c r="BJ104" i="3"/>
  <c r="BG105" i="3"/>
  <c r="BH105" i="3"/>
  <c r="BI105" i="3"/>
  <c r="BJ105" i="3"/>
  <c r="BG106" i="3"/>
  <c r="BH106" i="3"/>
  <c r="BI106" i="3"/>
  <c r="BJ106" i="3"/>
  <c r="BG107" i="3"/>
  <c r="BH107" i="3"/>
  <c r="BI107" i="3"/>
  <c r="BJ107" i="3"/>
  <c r="BG108" i="3"/>
  <c r="BH108" i="3"/>
  <c r="BI108" i="3"/>
  <c r="BJ108" i="3"/>
  <c r="BG109" i="3"/>
  <c r="BH109" i="3"/>
  <c r="BI109" i="3"/>
  <c r="BJ109" i="3"/>
  <c r="BG110" i="3"/>
  <c r="BH110" i="3"/>
  <c r="BI110" i="3"/>
  <c r="BJ110" i="3"/>
  <c r="BG111" i="3"/>
  <c r="BH111" i="3"/>
  <c r="BI111" i="3"/>
  <c r="BJ111" i="3"/>
  <c r="BG112" i="3"/>
  <c r="BH112" i="3"/>
  <c r="BI112" i="3"/>
  <c r="BJ112" i="3"/>
  <c r="BG113" i="3"/>
  <c r="BH113" i="3"/>
  <c r="BI113" i="3"/>
  <c r="BJ113" i="3"/>
  <c r="BG114" i="3"/>
  <c r="BH114" i="3"/>
  <c r="BI114" i="3"/>
  <c r="BJ114" i="3"/>
  <c r="BG115" i="3"/>
  <c r="BH115" i="3"/>
  <c r="BI115" i="3"/>
  <c r="BJ115" i="3"/>
  <c r="BG116" i="3"/>
  <c r="BH116" i="3"/>
  <c r="BI116" i="3"/>
  <c r="BJ116" i="3"/>
  <c r="BG117" i="3"/>
  <c r="BH117" i="3"/>
  <c r="BI117" i="3"/>
  <c r="BJ117" i="3"/>
  <c r="BG118" i="3"/>
  <c r="BH118" i="3"/>
  <c r="BI118" i="3"/>
  <c r="BJ118" i="3"/>
  <c r="BG119" i="3"/>
  <c r="BH119" i="3"/>
  <c r="BI119" i="3"/>
  <c r="BJ119" i="3"/>
  <c r="BG120" i="3"/>
  <c r="BH120" i="3"/>
  <c r="BI120" i="3"/>
  <c r="BJ120" i="3"/>
  <c r="BG121" i="3"/>
  <c r="BH121" i="3"/>
  <c r="BI121" i="3"/>
  <c r="BJ121" i="3"/>
  <c r="BG122" i="3"/>
  <c r="BH122" i="3"/>
  <c r="BI122" i="3"/>
  <c r="BJ122" i="3"/>
  <c r="BG123" i="3"/>
  <c r="BH123" i="3"/>
  <c r="BI123" i="3"/>
  <c r="BJ123" i="3"/>
  <c r="X30" i="3"/>
  <c r="X31" i="3"/>
  <c r="X32" i="3"/>
  <c r="X33" i="3"/>
  <c r="X34" i="3"/>
  <c r="X35" i="3"/>
  <c r="X36" i="3"/>
  <c r="X37" i="3"/>
  <c r="X38" i="3"/>
  <c r="X39" i="3"/>
  <c r="X40" i="3"/>
  <c r="X41" i="3"/>
  <c r="X42" i="3"/>
  <c r="X43" i="3"/>
  <c r="X44" i="3"/>
  <c r="X45" i="3"/>
  <c r="X46" i="3"/>
  <c r="X47" i="3"/>
  <c r="X48" i="3"/>
  <c r="X49" i="3"/>
  <c r="X50" i="3"/>
  <c r="X51" i="3"/>
  <c r="X52" i="3"/>
  <c r="X53" i="3"/>
  <c r="X54" i="3"/>
  <c r="X55" i="3"/>
  <c r="X56" i="3"/>
  <c r="X57" i="3"/>
  <c r="X58" i="3"/>
  <c r="X59" i="3"/>
  <c r="X60" i="3"/>
  <c r="X61" i="3"/>
  <c r="X62" i="3"/>
  <c r="X63" i="3"/>
  <c r="X64" i="3"/>
  <c r="X65" i="3"/>
  <c r="X66" i="3"/>
  <c r="X67" i="3"/>
  <c r="X68" i="3"/>
  <c r="X69" i="3"/>
  <c r="X70" i="3"/>
  <c r="X71" i="3"/>
  <c r="X72" i="3"/>
  <c r="X73" i="3"/>
  <c r="X74" i="3"/>
  <c r="X75" i="3"/>
  <c r="X76" i="3"/>
  <c r="X77" i="3"/>
  <c r="X78" i="3"/>
  <c r="X79" i="3"/>
  <c r="X80" i="3"/>
  <c r="X81" i="3"/>
  <c r="X82" i="3"/>
  <c r="X83" i="3"/>
  <c r="X84" i="3"/>
  <c r="X85" i="3"/>
  <c r="X86" i="3"/>
  <c r="X87" i="3"/>
  <c r="X88" i="3"/>
  <c r="X89" i="3"/>
  <c r="X90" i="3"/>
  <c r="X91" i="3"/>
  <c r="X92" i="3"/>
  <c r="X93" i="3"/>
  <c r="X94" i="3"/>
  <c r="X95" i="3"/>
  <c r="X96" i="3"/>
  <c r="X97" i="3"/>
  <c r="X98" i="3"/>
  <c r="X99" i="3"/>
  <c r="X100" i="3"/>
  <c r="X101" i="3"/>
  <c r="X102" i="3"/>
  <c r="X103" i="3"/>
  <c r="X104" i="3"/>
  <c r="X105" i="3"/>
  <c r="X106" i="3"/>
  <c r="X107" i="3"/>
  <c r="X108" i="3"/>
  <c r="X109" i="3"/>
  <c r="X110" i="3"/>
  <c r="X111" i="3"/>
  <c r="X112" i="3"/>
  <c r="X113" i="3"/>
  <c r="X114" i="3"/>
  <c r="X115" i="3"/>
  <c r="X116" i="3"/>
  <c r="X117" i="3"/>
  <c r="X118" i="3"/>
  <c r="X119" i="3"/>
  <c r="X120" i="3"/>
  <c r="X121" i="3"/>
  <c r="X122" i="3"/>
  <c r="X123" i="3"/>
  <c r="Z28" i="15"/>
  <c r="AR24" i="3"/>
  <c r="BG24" i="3" s="1"/>
  <c r="B12" i="13"/>
  <c r="B13" i="13"/>
  <c r="B14" i="13"/>
  <c r="B15" i="13"/>
  <c r="B20" i="13"/>
  <c r="B21" i="13"/>
  <c r="B22" i="13"/>
  <c r="B23" i="13"/>
  <c r="B24" i="13"/>
  <c r="B25" i="13"/>
  <c r="B26" i="13"/>
  <c r="B27" i="13"/>
  <c r="B28" i="13"/>
  <c r="B29" i="13"/>
  <c r="B31" i="13"/>
  <c r="B32" i="13"/>
  <c r="B33" i="13"/>
  <c r="B34" i="13"/>
  <c r="B35" i="13"/>
  <c r="B36" i="13"/>
  <c r="B37" i="13"/>
  <c r="B38" i="13"/>
  <c r="B41" i="13"/>
  <c r="B42" i="13"/>
  <c r="B43" i="13"/>
  <c r="B44" i="13"/>
  <c r="B45" i="13"/>
  <c r="B46" i="13"/>
  <c r="B47" i="13"/>
  <c r="B48" i="13"/>
  <c r="B52" i="13"/>
  <c r="B53" i="13"/>
  <c r="B54" i="13"/>
  <c r="B55" i="13"/>
  <c r="B56" i="13"/>
  <c r="B57" i="13"/>
  <c r="B58" i="13"/>
  <c r="B59" i="13"/>
  <c r="B60" i="13"/>
  <c r="AA27" i="3"/>
  <c r="Q152" i="3"/>
  <c r="A5" i="18"/>
  <c r="A6" i="18"/>
  <c r="A7" i="18"/>
  <c r="F70" i="15"/>
  <c r="BO35" i="3"/>
  <c r="C35" i="3" s="1"/>
  <c r="CC64" i="3"/>
  <c r="CC65" i="3"/>
  <c r="CC66" i="3"/>
  <c r="CC67" i="3"/>
  <c r="CC68" i="3"/>
  <c r="CC69" i="3"/>
  <c r="CC70" i="3"/>
  <c r="CC71" i="3"/>
  <c r="CC72" i="3"/>
  <c r="CC73" i="3"/>
  <c r="CC74" i="3"/>
  <c r="CC75" i="3"/>
  <c r="CC76" i="3"/>
  <c r="CC77" i="3"/>
  <c r="CC78" i="3"/>
  <c r="CC79" i="3"/>
  <c r="CC80" i="3"/>
  <c r="CC81" i="3"/>
  <c r="CC82" i="3"/>
  <c r="CC83" i="3"/>
  <c r="CC84" i="3"/>
  <c r="CC85" i="3"/>
  <c r="CC86" i="3"/>
  <c r="CC87" i="3"/>
  <c r="CC88" i="3"/>
  <c r="CC89" i="3"/>
  <c r="CC90" i="3"/>
  <c r="CC91" i="3"/>
  <c r="CC92" i="3"/>
  <c r="CC93" i="3"/>
  <c r="CC94" i="3"/>
  <c r="CC95" i="3"/>
  <c r="CC96" i="3"/>
  <c r="CC97" i="3"/>
  <c r="CC98" i="3"/>
  <c r="CC99" i="3"/>
  <c r="CC100" i="3"/>
  <c r="CC101" i="3"/>
  <c r="CC102" i="3"/>
  <c r="CC103" i="3"/>
  <c r="CC104" i="3"/>
  <c r="CC105" i="3"/>
  <c r="CC106" i="3"/>
  <c r="CC107" i="3"/>
  <c r="CC108" i="3"/>
  <c r="CC109" i="3"/>
  <c r="CC110" i="3"/>
  <c r="CC111" i="3"/>
  <c r="CC112" i="3"/>
  <c r="CC113" i="3"/>
  <c r="CC114" i="3"/>
  <c r="CC115" i="3"/>
  <c r="CC116" i="3"/>
  <c r="CC117" i="3"/>
  <c r="CC118" i="3"/>
  <c r="CC119" i="3"/>
  <c r="CC120" i="3"/>
  <c r="CC121" i="3"/>
  <c r="CC122" i="3"/>
  <c r="CC123" i="3"/>
  <c r="CB64" i="3"/>
  <c r="CB65" i="3"/>
  <c r="CB66" i="3"/>
  <c r="CB67" i="3"/>
  <c r="CB68" i="3"/>
  <c r="CB69" i="3"/>
  <c r="CB70" i="3"/>
  <c r="CB71" i="3"/>
  <c r="CB72" i="3"/>
  <c r="CB73" i="3"/>
  <c r="CB74" i="3"/>
  <c r="CB75" i="3"/>
  <c r="CB76" i="3"/>
  <c r="CB77" i="3"/>
  <c r="CB78" i="3"/>
  <c r="CB79" i="3"/>
  <c r="CB80" i="3"/>
  <c r="CB81" i="3"/>
  <c r="CB82" i="3"/>
  <c r="CB83" i="3"/>
  <c r="CB84" i="3"/>
  <c r="CB85" i="3"/>
  <c r="CB86" i="3"/>
  <c r="CB87" i="3"/>
  <c r="CB88" i="3"/>
  <c r="CB89" i="3"/>
  <c r="CB90" i="3"/>
  <c r="CB91" i="3"/>
  <c r="CB92" i="3"/>
  <c r="CB93" i="3"/>
  <c r="CB94" i="3"/>
  <c r="CB95" i="3"/>
  <c r="CB96" i="3"/>
  <c r="CB97" i="3"/>
  <c r="CB98" i="3"/>
  <c r="CB99" i="3"/>
  <c r="CB100" i="3"/>
  <c r="CB101" i="3"/>
  <c r="CB102" i="3"/>
  <c r="CB103" i="3"/>
  <c r="CB104" i="3"/>
  <c r="CB105" i="3"/>
  <c r="CB106" i="3"/>
  <c r="CB107" i="3"/>
  <c r="CB108" i="3"/>
  <c r="CB109" i="3"/>
  <c r="CB110" i="3"/>
  <c r="CB111" i="3"/>
  <c r="CB112" i="3"/>
  <c r="CB113" i="3"/>
  <c r="CB114" i="3"/>
  <c r="CB115" i="3"/>
  <c r="CB116" i="3"/>
  <c r="CB117" i="3"/>
  <c r="CB118" i="3"/>
  <c r="CB119" i="3"/>
  <c r="CB120" i="3"/>
  <c r="CB121" i="3"/>
  <c r="CB122" i="3"/>
  <c r="CB123" i="3"/>
  <c r="D64" i="3"/>
  <c r="D65" i="3"/>
  <c r="AR64" i="3"/>
  <c r="AR65" i="3"/>
  <c r="AR66" i="3"/>
  <c r="AR67" i="3"/>
  <c r="AR68" i="3"/>
  <c r="AR69" i="3"/>
  <c r="AR70" i="3"/>
  <c r="AR71" i="3"/>
  <c r="AR72" i="3"/>
  <c r="AR73" i="3"/>
  <c r="AR74" i="3"/>
  <c r="AR75" i="3"/>
  <c r="AR76" i="3"/>
  <c r="AR77" i="3"/>
  <c r="AR78" i="3"/>
  <c r="AR79" i="3"/>
  <c r="AR80" i="3"/>
  <c r="AR81" i="3"/>
  <c r="AR82" i="3"/>
  <c r="AR83" i="3"/>
  <c r="AR84" i="3"/>
  <c r="AR85" i="3"/>
  <c r="AR86" i="3"/>
  <c r="AR87" i="3"/>
  <c r="AR88" i="3"/>
  <c r="AR89" i="3"/>
  <c r="AR90" i="3"/>
  <c r="AR91" i="3"/>
  <c r="AR92" i="3"/>
  <c r="AR93" i="3"/>
  <c r="AR94" i="3"/>
  <c r="AR95" i="3"/>
  <c r="AR96" i="3"/>
  <c r="AR97" i="3"/>
  <c r="AR98" i="3"/>
  <c r="AR99" i="3"/>
  <c r="AR100" i="3"/>
  <c r="AR101" i="3"/>
  <c r="AR102" i="3"/>
  <c r="AR103" i="3"/>
  <c r="AR104" i="3"/>
  <c r="AR105" i="3"/>
  <c r="AR106" i="3"/>
  <c r="AR107" i="3"/>
  <c r="AR108" i="3"/>
  <c r="AR109" i="3"/>
  <c r="AR110" i="3"/>
  <c r="AR111" i="3"/>
  <c r="AR112" i="3"/>
  <c r="AR113" i="3"/>
  <c r="AR114" i="3"/>
  <c r="AR115" i="3"/>
  <c r="AR116" i="3"/>
  <c r="AR117" i="3"/>
  <c r="AR118" i="3"/>
  <c r="AR119" i="3"/>
  <c r="AR120" i="3"/>
  <c r="AR121" i="3"/>
  <c r="AR122" i="3"/>
  <c r="AR123" i="3"/>
  <c r="AO64" i="3"/>
  <c r="AO65" i="3"/>
  <c r="AO66" i="3"/>
  <c r="AO67" i="3"/>
  <c r="AO68" i="3"/>
  <c r="AO69" i="3"/>
  <c r="AO70" i="3"/>
  <c r="AO71" i="3"/>
  <c r="AO72" i="3"/>
  <c r="AO73" i="3"/>
  <c r="AO74" i="3"/>
  <c r="AO75" i="3"/>
  <c r="AO76" i="3"/>
  <c r="AO77" i="3"/>
  <c r="AO78" i="3"/>
  <c r="AO79" i="3"/>
  <c r="AO80" i="3"/>
  <c r="AO81" i="3"/>
  <c r="AO82" i="3"/>
  <c r="AO83" i="3"/>
  <c r="AO84" i="3"/>
  <c r="AO85" i="3"/>
  <c r="AO86" i="3"/>
  <c r="AO87" i="3"/>
  <c r="AO88" i="3"/>
  <c r="AO89" i="3"/>
  <c r="AO90" i="3"/>
  <c r="AO91" i="3"/>
  <c r="AO92" i="3"/>
  <c r="AO93" i="3"/>
  <c r="AO94" i="3"/>
  <c r="AO95" i="3"/>
  <c r="AO96" i="3"/>
  <c r="AO97" i="3"/>
  <c r="AO98" i="3"/>
  <c r="AO99" i="3"/>
  <c r="AO100" i="3"/>
  <c r="AO101" i="3"/>
  <c r="AO102" i="3"/>
  <c r="AO103" i="3"/>
  <c r="AO104" i="3"/>
  <c r="AO105" i="3"/>
  <c r="AO106" i="3"/>
  <c r="AO107" i="3"/>
  <c r="AO108" i="3"/>
  <c r="AO109" i="3"/>
  <c r="AO110" i="3"/>
  <c r="AO111" i="3"/>
  <c r="AO112" i="3"/>
  <c r="AO113" i="3"/>
  <c r="AO114" i="3"/>
  <c r="AO115" i="3"/>
  <c r="AO116" i="3"/>
  <c r="AO117" i="3"/>
  <c r="AO118" i="3"/>
  <c r="AO119" i="3"/>
  <c r="AO120" i="3"/>
  <c r="AO121" i="3"/>
  <c r="AO122" i="3"/>
  <c r="AO123" i="3"/>
  <c r="AJ64" i="3"/>
  <c r="AJ65" i="3"/>
  <c r="AJ66" i="3"/>
  <c r="AJ67" i="3"/>
  <c r="AJ68" i="3"/>
  <c r="AJ69" i="3"/>
  <c r="AJ70" i="3"/>
  <c r="AJ71" i="3"/>
  <c r="AJ72" i="3"/>
  <c r="AJ73" i="3"/>
  <c r="AJ74" i="3"/>
  <c r="AJ75" i="3"/>
  <c r="AJ76" i="3"/>
  <c r="AJ77" i="3"/>
  <c r="AJ78" i="3"/>
  <c r="AJ79" i="3"/>
  <c r="AJ80" i="3"/>
  <c r="AJ81" i="3"/>
  <c r="AJ82" i="3"/>
  <c r="AJ83" i="3"/>
  <c r="AJ84" i="3"/>
  <c r="AJ85" i="3"/>
  <c r="AJ86" i="3"/>
  <c r="AJ87" i="3"/>
  <c r="AJ88" i="3"/>
  <c r="AJ89" i="3"/>
  <c r="AJ90" i="3"/>
  <c r="AJ91" i="3"/>
  <c r="AJ92" i="3"/>
  <c r="AJ93" i="3"/>
  <c r="AJ94" i="3"/>
  <c r="AJ95" i="3"/>
  <c r="AJ96" i="3"/>
  <c r="AJ97" i="3"/>
  <c r="AJ98" i="3"/>
  <c r="AJ99" i="3"/>
  <c r="AJ100" i="3"/>
  <c r="AJ101" i="3"/>
  <c r="AJ102" i="3"/>
  <c r="AJ103" i="3"/>
  <c r="AJ104" i="3"/>
  <c r="AJ105" i="3"/>
  <c r="AJ106" i="3"/>
  <c r="AJ107" i="3"/>
  <c r="AJ108" i="3"/>
  <c r="AJ109" i="3"/>
  <c r="AJ110" i="3"/>
  <c r="AJ111" i="3"/>
  <c r="AJ112" i="3"/>
  <c r="AJ113" i="3"/>
  <c r="AJ114" i="3"/>
  <c r="AJ115" i="3"/>
  <c r="AJ116" i="3"/>
  <c r="AJ117" i="3"/>
  <c r="AJ118" i="3"/>
  <c r="AJ119" i="3"/>
  <c r="AJ120" i="3"/>
  <c r="AJ121" i="3"/>
  <c r="AJ122" i="3"/>
  <c r="AJ123" i="3"/>
  <c r="AJ26" i="3"/>
  <c r="AJ27" i="3"/>
  <c r="AJ28" i="3"/>
  <c r="AJ29" i="3"/>
  <c r="AJ30" i="3"/>
  <c r="AJ31" i="3"/>
  <c r="AJ32" i="3"/>
  <c r="AJ33" i="3"/>
  <c r="AJ34" i="3"/>
  <c r="AJ35" i="3"/>
  <c r="AJ36" i="3"/>
  <c r="AJ37" i="3"/>
  <c r="AJ38" i="3"/>
  <c r="AJ39" i="3"/>
  <c r="AJ40" i="3"/>
  <c r="AJ41" i="3"/>
  <c r="AJ42" i="3"/>
  <c r="AJ43" i="3"/>
  <c r="AJ44" i="3"/>
  <c r="AJ45" i="3"/>
  <c r="AJ46" i="3"/>
  <c r="AJ47" i="3"/>
  <c r="AJ48" i="3"/>
  <c r="AJ49" i="3"/>
  <c r="AJ50" i="3"/>
  <c r="AJ51" i="3"/>
  <c r="AJ52" i="3"/>
  <c r="AJ53" i="3"/>
  <c r="AJ54" i="3"/>
  <c r="AJ55" i="3"/>
  <c r="AJ56" i="3"/>
  <c r="AJ57" i="3"/>
  <c r="AJ58" i="3"/>
  <c r="AJ59" i="3"/>
  <c r="AJ60" i="3"/>
  <c r="AJ61" i="3"/>
  <c r="AJ62" i="3"/>
  <c r="AJ63" i="3"/>
  <c r="AJ25" i="3"/>
  <c r="AJ24" i="3"/>
  <c r="AO30" i="3"/>
  <c r="AO31" i="3"/>
  <c r="AO32" i="3"/>
  <c r="AO33" i="3"/>
  <c r="AO34" i="3"/>
  <c r="AO35" i="3"/>
  <c r="AO36" i="3"/>
  <c r="AO37" i="3"/>
  <c r="AO38" i="3"/>
  <c r="AO39" i="3"/>
  <c r="AO40" i="3"/>
  <c r="AO41" i="3"/>
  <c r="AO42" i="3"/>
  <c r="AO43" i="3"/>
  <c r="AO44" i="3"/>
  <c r="AO45" i="3"/>
  <c r="AO46" i="3"/>
  <c r="AO47" i="3"/>
  <c r="AO48" i="3"/>
  <c r="AO49" i="3"/>
  <c r="AO50" i="3"/>
  <c r="AO51" i="3"/>
  <c r="AO52" i="3"/>
  <c r="AO53" i="3"/>
  <c r="AO54" i="3"/>
  <c r="AO55" i="3"/>
  <c r="AO56" i="3"/>
  <c r="AO57" i="3"/>
  <c r="AO58" i="3"/>
  <c r="AO59" i="3"/>
  <c r="AO60" i="3"/>
  <c r="AO61" i="3"/>
  <c r="AO62" i="3"/>
  <c r="AO63" i="3"/>
  <c r="C4" i="17"/>
  <c r="C106" i="17"/>
  <c r="C55" i="17"/>
  <c r="S134" i="3"/>
  <c r="CB16" i="15"/>
  <c r="CC28" i="15"/>
  <c r="B28" i="15" s="1"/>
  <c r="CB17" i="15"/>
  <c r="BC28" i="15"/>
  <c r="CK28" i="15"/>
  <c r="CL28" i="15"/>
  <c r="CM28" i="15"/>
  <c r="CC29" i="15"/>
  <c r="B29" i="15" s="1"/>
  <c r="BC29" i="15"/>
  <c r="CK29" i="15"/>
  <c r="CL29" i="15"/>
  <c r="CM29" i="15"/>
  <c r="BC30" i="15"/>
  <c r="CK30" i="15"/>
  <c r="CL30" i="15"/>
  <c r="CM30" i="15"/>
  <c r="BC31" i="15"/>
  <c r="CK31" i="15"/>
  <c r="CL31" i="15"/>
  <c r="CM31" i="15"/>
  <c r="BC32" i="15"/>
  <c r="CK32" i="15"/>
  <c r="CL32" i="15"/>
  <c r="CM32" i="15"/>
  <c r="BC33" i="15"/>
  <c r="CK33" i="15"/>
  <c r="CL33" i="15"/>
  <c r="CM33" i="15"/>
  <c r="BC34" i="15"/>
  <c r="CK34" i="15"/>
  <c r="CL34" i="15"/>
  <c r="CM34" i="15"/>
  <c r="BC35" i="15"/>
  <c r="CK35" i="15"/>
  <c r="CL35" i="15"/>
  <c r="CM35" i="15"/>
  <c r="BC36" i="15"/>
  <c r="CK36" i="15"/>
  <c r="CL36" i="15"/>
  <c r="CM36" i="15"/>
  <c r="BC37" i="15"/>
  <c r="CK37" i="15"/>
  <c r="CL37" i="15"/>
  <c r="CM37" i="15"/>
  <c r="BC38" i="15"/>
  <c r="CK38" i="15"/>
  <c r="CL38" i="15"/>
  <c r="CM38" i="15"/>
  <c r="BC39" i="15"/>
  <c r="CK39" i="15"/>
  <c r="CL39" i="15"/>
  <c r="CM39" i="15"/>
  <c r="BC40" i="15"/>
  <c r="CK40" i="15"/>
  <c r="CL40" i="15"/>
  <c r="CM40" i="15"/>
  <c r="BC41" i="15"/>
  <c r="CK41" i="15"/>
  <c r="CL41" i="15"/>
  <c r="CM41" i="15"/>
  <c r="BC42" i="15"/>
  <c r="CK42" i="15"/>
  <c r="CL42" i="15"/>
  <c r="CM42" i="15"/>
  <c r="BC43" i="15"/>
  <c r="CK43" i="15"/>
  <c r="CL43" i="15"/>
  <c r="CM43" i="15"/>
  <c r="BC44" i="15"/>
  <c r="CK44" i="15"/>
  <c r="CL44" i="15"/>
  <c r="CM44" i="15"/>
  <c r="BC45" i="15"/>
  <c r="CK45" i="15"/>
  <c r="CL45" i="15"/>
  <c r="CM45" i="15"/>
  <c r="BC46" i="15"/>
  <c r="CK46" i="15"/>
  <c r="CL46" i="15"/>
  <c r="CM46" i="15"/>
  <c r="BC47" i="15"/>
  <c r="CK47" i="15"/>
  <c r="CL47" i="15"/>
  <c r="CM47" i="15"/>
  <c r="BC48" i="15"/>
  <c r="CK48" i="15"/>
  <c r="CL48" i="15"/>
  <c r="CM48" i="15"/>
  <c r="BC49" i="15"/>
  <c r="CK49" i="15"/>
  <c r="CL49" i="15"/>
  <c r="CM49" i="15"/>
  <c r="BC50" i="15"/>
  <c r="CK50" i="15"/>
  <c r="CL50" i="15"/>
  <c r="CM50" i="15"/>
  <c r="BC51" i="15"/>
  <c r="CK51" i="15"/>
  <c r="CL51" i="15"/>
  <c r="CM51" i="15"/>
  <c r="BC52" i="15"/>
  <c r="CK52" i="15"/>
  <c r="CL52" i="15"/>
  <c r="CM52" i="15"/>
  <c r="BC53" i="15"/>
  <c r="CK53" i="15"/>
  <c r="CL53" i="15"/>
  <c r="CM53" i="15"/>
  <c r="BC54" i="15"/>
  <c r="CK54" i="15"/>
  <c r="CL54" i="15"/>
  <c r="CM54" i="15"/>
  <c r="BC55" i="15"/>
  <c r="CK55" i="15"/>
  <c r="CL55" i="15"/>
  <c r="CM55" i="15"/>
  <c r="BC56" i="15"/>
  <c r="CK56" i="15"/>
  <c r="CL56" i="15"/>
  <c r="CM56" i="15"/>
  <c r="BC57" i="15"/>
  <c r="CK57" i="15"/>
  <c r="CL57" i="15"/>
  <c r="CM57" i="15"/>
  <c r="BC58" i="15"/>
  <c r="CK58" i="15"/>
  <c r="CL58" i="15"/>
  <c r="CM58" i="15"/>
  <c r="BC59" i="15"/>
  <c r="CK59" i="15"/>
  <c r="CL59" i="15"/>
  <c r="CM59" i="15"/>
  <c r="BC60" i="15"/>
  <c r="CK60" i="15"/>
  <c r="CL60" i="15"/>
  <c r="CM60" i="15"/>
  <c r="BC61" i="15"/>
  <c r="CK61" i="15"/>
  <c r="CL61" i="15"/>
  <c r="CM61" i="15"/>
  <c r="BC62" i="15"/>
  <c r="CK62" i="15"/>
  <c r="CL62" i="15"/>
  <c r="CM62" i="15"/>
  <c r="BC63" i="15"/>
  <c r="CK63" i="15"/>
  <c r="CL63" i="15"/>
  <c r="CM63" i="15"/>
  <c r="BC64" i="15"/>
  <c r="CK64" i="15"/>
  <c r="CL64" i="15"/>
  <c r="CM64" i="15"/>
  <c r="BC65" i="15"/>
  <c r="CK65" i="15"/>
  <c r="CL65" i="15"/>
  <c r="CM65" i="15"/>
  <c r="BC66" i="15"/>
  <c r="CK66" i="15"/>
  <c r="CL66" i="15"/>
  <c r="CM66" i="15"/>
  <c r="BC67" i="15"/>
  <c r="CK67" i="15"/>
  <c r="CL67" i="15"/>
  <c r="CM67" i="15"/>
  <c r="BX75" i="15"/>
  <c r="CC25" i="3"/>
  <c r="CC26" i="3"/>
  <c r="CC27" i="3"/>
  <c r="CC28" i="3"/>
  <c r="CC29" i="3"/>
  <c r="CC30" i="3"/>
  <c r="CC31" i="3"/>
  <c r="CC32" i="3"/>
  <c r="CC33" i="3"/>
  <c r="CC34" i="3"/>
  <c r="CC35" i="3"/>
  <c r="CC36" i="3"/>
  <c r="CC37" i="3"/>
  <c r="CC38" i="3"/>
  <c r="CC39" i="3"/>
  <c r="CC40" i="3"/>
  <c r="CC41" i="3"/>
  <c r="CC42" i="3"/>
  <c r="CC43" i="3"/>
  <c r="CC44" i="3"/>
  <c r="CC45" i="3"/>
  <c r="CC46" i="3"/>
  <c r="CC47" i="3"/>
  <c r="CC48" i="3"/>
  <c r="CC49" i="3"/>
  <c r="CC50" i="3"/>
  <c r="CC51" i="3"/>
  <c r="CC52" i="3"/>
  <c r="CC53" i="3"/>
  <c r="CC54" i="3"/>
  <c r="CC55" i="3"/>
  <c r="CC56" i="3"/>
  <c r="CC57" i="3"/>
  <c r="CC58" i="3"/>
  <c r="CC59" i="3"/>
  <c r="CC60" i="3"/>
  <c r="CC61" i="3"/>
  <c r="CC62" i="3"/>
  <c r="CC63" i="3"/>
  <c r="CC24" i="3"/>
  <c r="CB25" i="3"/>
  <c r="CB26" i="3"/>
  <c r="CB27" i="3"/>
  <c r="CB28" i="3"/>
  <c r="CB29" i="3"/>
  <c r="CB30" i="3"/>
  <c r="CB31" i="3"/>
  <c r="CB32" i="3"/>
  <c r="CB33" i="3"/>
  <c r="CB34" i="3"/>
  <c r="CB35" i="3"/>
  <c r="CB36" i="3"/>
  <c r="CB37" i="3"/>
  <c r="CB38" i="3"/>
  <c r="CB39" i="3"/>
  <c r="CB40" i="3"/>
  <c r="CB41" i="3"/>
  <c r="CB42" i="3"/>
  <c r="CB43" i="3"/>
  <c r="CB44" i="3"/>
  <c r="CB45" i="3"/>
  <c r="CB46" i="3"/>
  <c r="CB47" i="3"/>
  <c r="CB48" i="3"/>
  <c r="CB49" i="3"/>
  <c r="CB50" i="3"/>
  <c r="CB51" i="3"/>
  <c r="CB52" i="3"/>
  <c r="CB53" i="3"/>
  <c r="CB54" i="3"/>
  <c r="CB55" i="3"/>
  <c r="CB56" i="3"/>
  <c r="CB57" i="3"/>
  <c r="CB58" i="3"/>
  <c r="CB59" i="3"/>
  <c r="CB60" i="3"/>
  <c r="CB61" i="3"/>
  <c r="CB62" i="3"/>
  <c r="CB63" i="3"/>
  <c r="CB24" i="3"/>
  <c r="CA25" i="3"/>
  <c r="CA26" i="3"/>
  <c r="CA27" i="3"/>
  <c r="CA28" i="3"/>
  <c r="CA29" i="3"/>
  <c r="CA30" i="3"/>
  <c r="CA31" i="3"/>
  <c r="CA32" i="3"/>
  <c r="CA33" i="3"/>
  <c r="CA34" i="3"/>
  <c r="CA35" i="3"/>
  <c r="CA36" i="3"/>
  <c r="CA37" i="3"/>
  <c r="CA38" i="3"/>
  <c r="CA39" i="3"/>
  <c r="CA40" i="3"/>
  <c r="CA41" i="3"/>
  <c r="CA42" i="3"/>
  <c r="CA43" i="3"/>
  <c r="CA44" i="3"/>
  <c r="CA45" i="3"/>
  <c r="CA46" i="3"/>
  <c r="CA47" i="3"/>
  <c r="CA48" i="3"/>
  <c r="CA49" i="3"/>
  <c r="CA50" i="3"/>
  <c r="CA51" i="3"/>
  <c r="CA52" i="3"/>
  <c r="CA53" i="3"/>
  <c r="CA54" i="3"/>
  <c r="CA55" i="3"/>
  <c r="CA56" i="3"/>
  <c r="CA57" i="3"/>
  <c r="CA58" i="3"/>
  <c r="CA59" i="3"/>
  <c r="CA60" i="3"/>
  <c r="CA61" i="3"/>
  <c r="CA62" i="3"/>
  <c r="CA63" i="3"/>
  <c r="CA24" i="3"/>
  <c r="AR30" i="3"/>
  <c r="AR31" i="3"/>
  <c r="AR32" i="3"/>
  <c r="AR33" i="3"/>
  <c r="AR34" i="3"/>
  <c r="AR35" i="3"/>
  <c r="AR36" i="3"/>
  <c r="AR37" i="3"/>
  <c r="AR38" i="3"/>
  <c r="AR39" i="3"/>
  <c r="AR40" i="3"/>
  <c r="AR41" i="3"/>
  <c r="AR42" i="3"/>
  <c r="AR43" i="3"/>
  <c r="AR44" i="3"/>
  <c r="AR45" i="3"/>
  <c r="AR46" i="3"/>
  <c r="AR47" i="3"/>
  <c r="AR48" i="3"/>
  <c r="AR49" i="3"/>
  <c r="AR50" i="3"/>
  <c r="AR51" i="3"/>
  <c r="AR52" i="3"/>
  <c r="AR53" i="3"/>
  <c r="AR54" i="3"/>
  <c r="AR55" i="3"/>
  <c r="AR56" i="3"/>
  <c r="AR57" i="3"/>
  <c r="AR58" i="3"/>
  <c r="AR59" i="3"/>
  <c r="AR60" i="3"/>
  <c r="AR61" i="3"/>
  <c r="AR62" i="3"/>
  <c r="AR63" i="3"/>
  <c r="M38" i="6"/>
  <c r="BO25" i="3"/>
  <c r="C25" i="3" s="1"/>
  <c r="BO36" i="3"/>
  <c r="C36" i="3" s="1"/>
  <c r="BO44" i="3"/>
  <c r="C44" i="3" s="1"/>
  <c r="BO52" i="3"/>
  <c r="C52" i="3" s="1"/>
  <c r="BO60" i="3"/>
  <c r="C60" i="3" s="1"/>
  <c r="BJ128" i="3"/>
  <c r="AC100" i="3"/>
  <c r="AC123" i="3"/>
  <c r="AC115" i="3"/>
  <c r="AC113" i="3"/>
  <c r="AC104" i="3"/>
  <c r="AC101" i="3"/>
  <c r="AC96" i="3"/>
  <c r="AC93" i="3"/>
  <c r="AC92" i="3"/>
  <c r="AC89" i="3"/>
  <c r="AC88" i="3"/>
  <c r="AC85" i="3"/>
  <c r="AC84" i="3"/>
  <c r="AC83" i="3"/>
  <c r="AC81" i="3"/>
  <c r="AC80" i="3"/>
  <c r="AC77" i="3"/>
  <c r="AC76" i="3"/>
  <c r="AC73" i="3"/>
  <c r="AC72" i="3"/>
  <c r="AC71" i="3"/>
  <c r="AC69" i="3"/>
  <c r="AC68" i="3"/>
  <c r="AC67" i="3"/>
  <c r="AC65" i="3"/>
  <c r="AC61" i="3"/>
  <c r="AC59" i="3"/>
  <c r="AC57" i="3"/>
  <c r="AC55" i="3"/>
  <c r="AC53" i="3"/>
  <c r="AC51" i="3"/>
  <c r="AC48" i="3"/>
  <c r="AC45" i="3"/>
  <c r="AC44" i="3"/>
  <c r="AC43" i="3"/>
  <c r="AC40" i="3"/>
  <c r="AC39" i="3"/>
  <c r="AC49" i="3"/>
  <c r="AC120" i="3"/>
  <c r="AC119" i="3"/>
  <c r="AC117" i="3"/>
  <c r="AC112" i="3"/>
  <c r="AC111" i="3"/>
  <c r="AC99" i="3"/>
  <c r="AC64" i="3"/>
  <c r="AC109" i="3"/>
  <c r="AC97" i="3"/>
  <c r="R146" i="3"/>
  <c r="CC62" i="15"/>
  <c r="B62" i="15" s="1"/>
  <c r="CC45" i="15"/>
  <c r="B45" i="15" s="1"/>
  <c r="Z53" i="15"/>
  <c r="Z35" i="15"/>
  <c r="BO24" i="3"/>
  <c r="C24" i="3" s="1"/>
  <c r="BO56" i="3"/>
  <c r="C56" i="3" s="1"/>
  <c r="BO48" i="3"/>
  <c r="C48" i="3" s="1"/>
  <c r="BO40" i="3"/>
  <c r="C40" i="3" s="1"/>
  <c r="BO30" i="3"/>
  <c r="C30" i="3" s="1"/>
  <c r="CC64" i="15"/>
  <c r="B64" i="15" s="1"/>
  <c r="CC56" i="15"/>
  <c r="B56" i="15" s="1"/>
  <c r="CC47" i="15"/>
  <c r="B47" i="15" s="1"/>
  <c r="CC36" i="15"/>
  <c r="B36" i="15" s="1"/>
  <c r="Z54" i="15"/>
  <c r="Z50" i="15"/>
  <c r="BO62" i="3"/>
  <c r="C62" i="3" s="1"/>
  <c r="BO58" i="3"/>
  <c r="C58" i="3" s="1"/>
  <c r="BO54" i="3"/>
  <c r="C54" i="3" s="1"/>
  <c r="BO50" i="3"/>
  <c r="C50" i="3" s="1"/>
  <c r="BO46" i="3"/>
  <c r="C46" i="3" s="1"/>
  <c r="BO42" i="3"/>
  <c r="C42" i="3" s="1"/>
  <c r="BO38" i="3"/>
  <c r="C38" i="3" s="1"/>
  <c r="BO32" i="3"/>
  <c r="C32" i="3" s="1"/>
  <c r="BO27" i="3"/>
  <c r="C27" i="3" s="1"/>
  <c r="BO33" i="3"/>
  <c r="C33" i="3" s="1"/>
  <c r="CC65" i="15"/>
  <c r="B65" i="15" s="1"/>
  <c r="CC63" i="15"/>
  <c r="B63" i="15" s="1"/>
  <c r="CC61" i="15"/>
  <c r="B61" i="15" s="1"/>
  <c r="CC55" i="15"/>
  <c r="B55" i="15" s="1"/>
  <c r="CC54" i="15"/>
  <c r="B54" i="15" s="1"/>
  <c r="CC53" i="15"/>
  <c r="B53" i="15" s="1"/>
  <c r="CC48" i="15"/>
  <c r="B48" i="15" s="1"/>
  <c r="CC46" i="15"/>
  <c r="B46" i="15" s="1"/>
  <c r="CC40" i="15"/>
  <c r="B40" i="15" s="1"/>
  <c r="CC33" i="15"/>
  <c r="B33" i="15" s="1"/>
  <c r="Z58" i="15"/>
  <c r="Z46" i="15"/>
  <c r="Z45" i="15"/>
  <c r="Z42" i="15"/>
  <c r="Z38" i="15"/>
  <c r="Z31" i="15"/>
  <c r="E10" i="3"/>
  <c r="BO63" i="3"/>
  <c r="C63" i="3" s="1"/>
  <c r="BO61" i="3"/>
  <c r="C61" i="3" s="1"/>
  <c r="BO59" i="3"/>
  <c r="C59" i="3" s="1"/>
  <c r="BO57" i="3"/>
  <c r="C57" i="3" s="1"/>
  <c r="BO55" i="3"/>
  <c r="C55" i="3" s="1"/>
  <c r="BO53" i="3"/>
  <c r="C53" i="3" s="1"/>
  <c r="BO51" i="3"/>
  <c r="C51" i="3" s="1"/>
  <c r="BO49" i="3"/>
  <c r="C49" i="3" s="1"/>
  <c r="BO47" i="3"/>
  <c r="C47" i="3" s="1"/>
  <c r="BO45" i="3"/>
  <c r="C45" i="3" s="1"/>
  <c r="BO43" i="3"/>
  <c r="C43" i="3" s="1"/>
  <c r="BO41" i="3"/>
  <c r="C41" i="3" s="1"/>
  <c r="BO39" i="3"/>
  <c r="C39" i="3" s="1"/>
  <c r="BO37" i="3"/>
  <c r="C37" i="3" s="1"/>
  <c r="BO34" i="3"/>
  <c r="C34" i="3" s="1"/>
  <c r="BO31" i="3"/>
  <c r="C31" i="3" s="1"/>
  <c r="BO28" i="3"/>
  <c r="C28" i="3" s="1"/>
  <c r="BO26" i="3"/>
  <c r="C26" i="3" s="1"/>
  <c r="BO29" i="3"/>
  <c r="C29" i="3" s="1"/>
  <c r="BO64" i="3"/>
  <c r="C64" i="3" s="1"/>
  <c r="CA64" i="3"/>
  <c r="CC31" i="15"/>
  <c r="B31" i="15" s="1"/>
  <c r="Z66" i="15"/>
  <c r="Z62" i="15"/>
  <c r="Z61" i="15"/>
  <c r="AA52" i="3"/>
  <c r="AA81" i="3"/>
  <c r="AA66" i="3"/>
  <c r="Z29" i="15"/>
  <c r="Z34" i="15"/>
  <c r="D66" i="3"/>
  <c r="D67" i="3" s="1"/>
  <c r="D68" i="3" s="1"/>
  <c r="CA65" i="3"/>
  <c r="AC41" i="3"/>
  <c r="AA38" i="3"/>
  <c r="X10" i="15"/>
  <c r="Z67" i="15"/>
  <c r="Z57" i="15"/>
  <c r="Z49" i="15"/>
  <c r="Z41" i="15"/>
  <c r="Z39" i="15"/>
  <c r="Z37" i="15"/>
  <c r="Z52" i="15"/>
  <c r="Z48" i="15"/>
  <c r="Z44" i="15"/>
  <c r="Z40" i="15"/>
  <c r="Z32" i="15"/>
  <c r="AA29" i="3"/>
  <c r="AA107" i="3"/>
  <c r="AA112" i="3"/>
  <c r="AA98" i="3"/>
  <c r="AA63" i="3"/>
  <c r="AA62" i="3"/>
  <c r="AA61" i="3"/>
  <c r="AA59" i="3"/>
  <c r="AA58" i="3"/>
  <c r="AA53" i="3"/>
  <c r="AA111" i="3"/>
  <c r="AA117" i="3"/>
  <c r="AA116" i="3"/>
  <c r="AA33" i="3"/>
  <c r="AA28" i="3"/>
  <c r="AE28" i="3" s="1"/>
  <c r="AC63" i="3"/>
  <c r="AC47" i="3"/>
  <c r="CC67" i="15"/>
  <c r="B67" i="15" s="1"/>
  <c r="CC66" i="15"/>
  <c r="B66" i="15" s="1"/>
  <c r="CC60" i="15"/>
  <c r="B60" i="15" s="1"/>
  <c r="CC59" i="15"/>
  <c r="B59" i="15" s="1"/>
  <c r="CC58" i="15"/>
  <c r="B58" i="15" s="1"/>
  <c r="CC57" i="15"/>
  <c r="B57" i="15" s="1"/>
  <c r="CC52" i="15"/>
  <c r="B52" i="15" s="1"/>
  <c r="CC51" i="15"/>
  <c r="B51" i="15" s="1"/>
  <c r="CC50" i="15"/>
  <c r="B50" i="15" s="1"/>
  <c r="CC49" i="15"/>
  <c r="B49" i="15" s="1"/>
  <c r="CC44" i="15"/>
  <c r="B44" i="15" s="1"/>
  <c r="CC43" i="15"/>
  <c r="B43" i="15" s="1"/>
  <c r="CC42" i="15"/>
  <c r="B42" i="15" s="1"/>
  <c r="CC41" i="15"/>
  <c r="B41" i="15" s="1"/>
  <c r="CC39" i="15"/>
  <c r="B39" i="15" s="1"/>
  <c r="CC38" i="15"/>
  <c r="B38" i="15" s="1"/>
  <c r="CC37" i="15"/>
  <c r="B37" i="15" s="1"/>
  <c r="CC35" i="15"/>
  <c r="B35" i="15" s="1"/>
  <c r="CC34" i="15"/>
  <c r="B34" i="15" s="1"/>
  <c r="CC32" i="15"/>
  <c r="B32" i="15" s="1"/>
  <c r="CC30" i="15"/>
  <c r="B30" i="15" s="1"/>
  <c r="AA122" i="3"/>
  <c r="AA92" i="3"/>
  <c r="AA88" i="3"/>
  <c r="AA76" i="3"/>
  <c r="AA43" i="3"/>
  <c r="AA42" i="3"/>
  <c r="AA41" i="3"/>
  <c r="Z65" i="15"/>
  <c r="Z64" i="15"/>
  <c r="Z63" i="15"/>
  <c r="Z60" i="15"/>
  <c r="Z59" i="15"/>
  <c r="Z56" i="15"/>
  <c r="AA104" i="3"/>
  <c r="AA45" i="3"/>
  <c r="AA44" i="3"/>
  <c r="AA109" i="3"/>
  <c r="AA96" i="3"/>
  <c r="AA85" i="3"/>
  <c r="AA79" i="3"/>
  <c r="AA67" i="3"/>
  <c r="AA54" i="3"/>
  <c r="AA37" i="3"/>
  <c r="AA40" i="3"/>
  <c r="Z55" i="15"/>
  <c r="Z51" i="15"/>
  <c r="Z47" i="15"/>
  <c r="Z43" i="15"/>
  <c r="AA120" i="3"/>
  <c r="AA113" i="3"/>
  <c r="AA108" i="3"/>
  <c r="AA103" i="3"/>
  <c r="AA93" i="3"/>
  <c r="AA83" i="3"/>
  <c r="AA80" i="3"/>
  <c r="AA75" i="3"/>
  <c r="AA64" i="3"/>
  <c r="AA60" i="3"/>
  <c r="AA57" i="3"/>
  <c r="AA55" i="3"/>
  <c r="AA51" i="3"/>
  <c r="AA48" i="3"/>
  <c r="AA39" i="3"/>
  <c r="AA31" i="3"/>
  <c r="AA30" i="3"/>
  <c r="AA97" i="3"/>
  <c r="AA105" i="3"/>
  <c r="AA89" i="3"/>
  <c r="AA87" i="3"/>
  <c r="AA77" i="3"/>
  <c r="AA69" i="3"/>
  <c r="AA47" i="3"/>
  <c r="AA36" i="3"/>
  <c r="AA34" i="3"/>
  <c r="AA56" i="3"/>
  <c r="AA49" i="3"/>
  <c r="AA118" i="3"/>
  <c r="AA72" i="3"/>
  <c r="AA65" i="3"/>
  <c r="AA121" i="3"/>
  <c r="AA114" i="3"/>
  <c r="AA110" i="3"/>
  <c r="AA46" i="3"/>
  <c r="AA50" i="3"/>
  <c r="AA68" i="3"/>
  <c r="AA119" i="3"/>
  <c r="AA95" i="3"/>
  <c r="AA91" i="3"/>
  <c r="AA84" i="3"/>
  <c r="AA73" i="3"/>
  <c r="AA71" i="3"/>
  <c r="AA99" i="3"/>
  <c r="AA101" i="3"/>
  <c r="AA123" i="3"/>
  <c r="AA115" i="3"/>
  <c r="AA106" i="3"/>
  <c r="AA102" i="3"/>
  <c r="AA100" i="3"/>
  <c r="AA94" i="3"/>
  <c r="AA90" i="3"/>
  <c r="AA86" i="3"/>
  <c r="AA82" i="3"/>
  <c r="AA78" i="3"/>
  <c r="AA74" i="3"/>
  <c r="AA70" i="3"/>
  <c r="AA35" i="3"/>
  <c r="AA32" i="3"/>
  <c r="AA25" i="3"/>
  <c r="CA67" i="3"/>
  <c r="AQ65" i="3"/>
  <c r="U65" i="3" s="1"/>
  <c r="AQ71" i="3"/>
  <c r="U71" i="3" s="1"/>
  <c r="AQ77" i="3"/>
  <c r="U77" i="3" s="1"/>
  <c r="AQ85" i="3"/>
  <c r="U85" i="3" s="1"/>
  <c r="AQ91" i="3"/>
  <c r="U91" i="3" s="1"/>
  <c r="AQ103" i="3"/>
  <c r="U103" i="3" s="1"/>
  <c r="AQ107" i="3"/>
  <c r="U107" i="3" s="1"/>
  <c r="AQ109" i="3"/>
  <c r="U109" i="3" s="1"/>
  <c r="AQ111" i="3"/>
  <c r="U111" i="3" s="1"/>
  <c r="AQ115" i="3"/>
  <c r="U115" i="3" s="1"/>
  <c r="AQ119" i="3"/>
  <c r="U119" i="3" s="1"/>
  <c r="AQ121" i="3"/>
  <c r="U121" i="3" s="1"/>
  <c r="AQ123" i="3"/>
  <c r="U123" i="3" s="1"/>
  <c r="AQ70" i="3"/>
  <c r="U70" i="3" s="1"/>
  <c r="AQ72" i="3"/>
  <c r="U72" i="3" s="1"/>
  <c r="AQ78" i="3"/>
  <c r="U78" i="3" s="1"/>
  <c r="AQ82" i="3"/>
  <c r="U82" i="3" s="1"/>
  <c r="AQ86" i="3"/>
  <c r="U86" i="3" s="1"/>
  <c r="AQ94" i="3"/>
  <c r="U94" i="3" s="1"/>
  <c r="AQ114" i="3"/>
  <c r="U114" i="3" s="1"/>
  <c r="AQ122" i="3"/>
  <c r="U122" i="3" s="1"/>
  <c r="AQ95" i="3"/>
  <c r="U95" i="3" s="1"/>
  <c r="AQ102" i="3"/>
  <c r="U102" i="3" s="1"/>
  <c r="AQ90" i="3"/>
  <c r="U90" i="3" s="1"/>
  <c r="AQ110" i="3"/>
  <c r="U110" i="3" s="1"/>
  <c r="AQ87" i="3"/>
  <c r="U87" i="3" s="1"/>
  <c r="AQ66" i="3"/>
  <c r="U66" i="3" s="1"/>
  <c r="AQ69" i="3"/>
  <c r="U69" i="3" s="1"/>
  <c r="AQ99" i="3"/>
  <c r="U99" i="3" s="1"/>
  <c r="AQ106" i="3"/>
  <c r="U106" i="3" s="1"/>
  <c r="AQ73" i="3"/>
  <c r="U73" i="3" s="1"/>
  <c r="AQ118" i="3"/>
  <c r="U118" i="3" s="1"/>
  <c r="AQ74" i="3"/>
  <c r="U74" i="3" s="1"/>
  <c r="AQ98" i="3"/>
  <c r="U98" i="3" s="1"/>
  <c r="AQ81" i="3"/>
  <c r="U81" i="3" s="1"/>
  <c r="AQ53" i="3"/>
  <c r="U53" i="3" s="1"/>
  <c r="AQ32" i="3"/>
  <c r="U32" i="3" s="1"/>
  <c r="AQ49" i="3"/>
  <c r="U49" i="3" s="1"/>
  <c r="AQ57" i="3"/>
  <c r="U57" i="3" s="1"/>
  <c r="AQ54" i="3"/>
  <c r="U54" i="3" s="1"/>
  <c r="AQ62" i="3"/>
  <c r="U62" i="3" s="1"/>
  <c r="AQ36" i="3"/>
  <c r="U36" i="3" s="1"/>
  <c r="AQ58" i="3"/>
  <c r="U58" i="3" s="1"/>
  <c r="AQ45" i="3"/>
  <c r="U45" i="3" s="1"/>
  <c r="AQ50" i="3"/>
  <c r="U50" i="3" s="1"/>
  <c r="AQ61" i="3"/>
  <c r="U61" i="3" s="1"/>
  <c r="AQ41" i="3"/>
  <c r="U41" i="3" s="1"/>
  <c r="AQ40" i="3"/>
  <c r="U40" i="3" s="1"/>
  <c r="AQ52" i="3"/>
  <c r="U52" i="3" s="1"/>
  <c r="AQ48" i="3"/>
  <c r="U48" i="3" s="1"/>
  <c r="AQ44" i="3"/>
  <c r="U44" i="3" s="1"/>
  <c r="AZ32" i="15" l="1"/>
  <c r="EC32" i="15" s="1"/>
  <c r="AQ113" i="3"/>
  <c r="U113" i="3" s="1"/>
  <c r="AQ108" i="3"/>
  <c r="U108" i="3" s="1"/>
  <c r="AQ105" i="3"/>
  <c r="U105" i="3" s="1"/>
  <c r="AQ104" i="3"/>
  <c r="U104" i="3" s="1"/>
  <c r="AQ64" i="3"/>
  <c r="U64" i="3" s="1"/>
  <c r="AQ63" i="3"/>
  <c r="U63" i="3" s="1"/>
  <c r="AQ60" i="3"/>
  <c r="U60" i="3" s="1"/>
  <c r="AQ59" i="3"/>
  <c r="U59" i="3" s="1"/>
  <c r="AQ43" i="3"/>
  <c r="U43" i="3" s="1"/>
  <c r="AQ42" i="3"/>
  <c r="U42" i="3" s="1"/>
  <c r="AQ39" i="3"/>
  <c r="U39" i="3" s="1"/>
  <c r="AQ66" i="15"/>
  <c r="AR66" i="15" s="1"/>
  <c r="AZ60" i="15"/>
  <c r="EC60" i="15" s="1"/>
  <c r="AZ44" i="15"/>
  <c r="EC44" i="15" s="1"/>
  <c r="AQ58" i="15"/>
  <c r="AR58" i="15" s="1"/>
  <c r="AQ50" i="15"/>
  <c r="AR50" i="15" s="1"/>
  <c r="AQ62" i="15"/>
  <c r="AR62" i="15" s="1"/>
  <c r="AQ56" i="15"/>
  <c r="AR56" i="15" s="1"/>
  <c r="AQ32" i="15"/>
  <c r="AR32" i="15" s="1"/>
  <c r="AQ48" i="15"/>
  <c r="AR48" i="15" s="1"/>
  <c r="AZ65" i="15"/>
  <c r="EC65" i="15" s="1"/>
  <c r="AZ63" i="15"/>
  <c r="EC63" i="15" s="1"/>
  <c r="AZ62" i="15"/>
  <c r="EC62" i="15" s="1"/>
  <c r="AZ61" i="15"/>
  <c r="EC61" i="15" s="1"/>
  <c r="AZ59" i="15"/>
  <c r="EC59" i="15" s="1"/>
  <c r="AZ58" i="15"/>
  <c r="EC58" i="15" s="1"/>
  <c r="AZ57" i="15"/>
  <c r="EC57" i="15" s="1"/>
  <c r="AZ55" i="15"/>
  <c r="EC55" i="15" s="1"/>
  <c r="AZ54" i="15"/>
  <c r="EC54" i="15" s="1"/>
  <c r="AZ53" i="15"/>
  <c r="EC53" i="15" s="1"/>
  <c r="AZ51" i="15"/>
  <c r="EC51" i="15" s="1"/>
  <c r="AZ50" i="15"/>
  <c r="EC50" i="15" s="1"/>
  <c r="AZ49" i="15"/>
  <c r="EC49" i="15" s="1"/>
  <c r="AZ47" i="15"/>
  <c r="EC47" i="15" s="1"/>
  <c r="AZ46" i="15"/>
  <c r="EC46" i="15" s="1"/>
  <c r="AZ45" i="15"/>
  <c r="EC45" i="15" s="1"/>
  <c r="AZ39" i="15"/>
  <c r="EC39" i="15" s="1"/>
  <c r="AW36" i="15"/>
  <c r="AW37" i="15"/>
  <c r="BN66" i="3"/>
  <c r="BO65" i="3"/>
  <c r="C65" i="3" s="1"/>
  <c r="CA66" i="3"/>
  <c r="AQ117" i="3"/>
  <c r="U117" i="3" s="1"/>
  <c r="AQ92" i="3"/>
  <c r="U92" i="3" s="1"/>
  <c r="AQ88" i="3"/>
  <c r="U88" i="3" s="1"/>
  <c r="AP86" i="3"/>
  <c r="T86" i="3" s="1"/>
  <c r="AS86" i="3" s="1"/>
  <c r="AQ84" i="3"/>
  <c r="U84" i="3" s="1"/>
  <c r="AQ67" i="3"/>
  <c r="U67" i="3" s="1"/>
  <c r="AP54" i="3"/>
  <c r="T54" i="3" s="1"/>
  <c r="AS54" i="3" s="1"/>
  <c r="AQ47" i="3"/>
  <c r="U47" i="3" s="1"/>
  <c r="AQ116" i="3"/>
  <c r="U116" i="3" s="1"/>
  <c r="AQ93" i="3"/>
  <c r="U93" i="3" s="1"/>
  <c r="AQ89" i="3"/>
  <c r="U89" i="3" s="1"/>
  <c r="AQ83" i="3"/>
  <c r="U83" i="3" s="1"/>
  <c r="AQ68" i="3"/>
  <c r="U68" i="3" s="1"/>
  <c r="AQ55" i="3"/>
  <c r="U55" i="3" s="1"/>
  <c r="AQ46" i="3"/>
  <c r="U46" i="3" s="1"/>
  <c r="CA68" i="3"/>
  <c r="D69" i="3"/>
  <c r="BN67" i="3"/>
  <c r="BO66" i="3"/>
  <c r="C66" i="3" s="1"/>
  <c r="AQ112" i="3"/>
  <c r="U112" i="3" s="1"/>
  <c r="AQ97" i="3"/>
  <c r="U97" i="3" s="1"/>
  <c r="AQ31" i="3"/>
  <c r="U31" i="3" s="1"/>
  <c r="AQ120" i="3"/>
  <c r="U120" i="3" s="1"/>
  <c r="AQ100" i="3"/>
  <c r="U100" i="3" s="1"/>
  <c r="AQ96" i="3"/>
  <c r="U96" i="3" s="1"/>
  <c r="AQ35" i="3"/>
  <c r="U35" i="3" s="1"/>
  <c r="AP38" i="3"/>
  <c r="T38" i="3" s="1"/>
  <c r="AS38" i="3" s="1"/>
  <c r="AQ38" i="3"/>
  <c r="U38" i="3" s="1"/>
  <c r="AD121" i="3"/>
  <c r="CJ121" i="3" s="1"/>
  <c r="AD117" i="3"/>
  <c r="CJ117" i="3" s="1"/>
  <c r="AD113" i="3"/>
  <c r="CJ113" i="3" s="1"/>
  <c r="AD109" i="3"/>
  <c r="CJ109" i="3" s="1"/>
  <c r="AD105" i="3"/>
  <c r="CJ105" i="3" s="1"/>
  <c r="AD101" i="3"/>
  <c r="CJ101" i="3" s="1"/>
  <c r="AD97" i="3"/>
  <c r="CJ97" i="3" s="1"/>
  <c r="AD93" i="3"/>
  <c r="CJ93" i="3" s="1"/>
  <c r="AD89" i="3"/>
  <c r="CJ89" i="3" s="1"/>
  <c r="AD85" i="3"/>
  <c r="CJ85" i="3" s="1"/>
  <c r="AD81" i="3"/>
  <c r="CJ81" i="3" s="1"/>
  <c r="AD77" i="3"/>
  <c r="CJ77" i="3" s="1"/>
  <c r="AD73" i="3"/>
  <c r="CJ73" i="3" s="1"/>
  <c r="AD69" i="3"/>
  <c r="CJ69" i="3" s="1"/>
  <c r="AD65" i="3"/>
  <c r="CJ65" i="3" s="1"/>
  <c r="AD61" i="3"/>
  <c r="CJ61" i="3" s="1"/>
  <c r="AD57" i="3"/>
  <c r="CJ57" i="3" s="1"/>
  <c r="AD53" i="3"/>
  <c r="CJ53" i="3" s="1"/>
  <c r="AD49" i="3"/>
  <c r="CJ49" i="3" s="1"/>
  <c r="AD45" i="3"/>
  <c r="CJ45" i="3" s="1"/>
  <c r="AD41" i="3"/>
  <c r="CJ41" i="3" s="1"/>
  <c r="AD37" i="3"/>
  <c r="CJ37" i="3" s="1"/>
  <c r="AD120" i="3"/>
  <c r="CJ120" i="3" s="1"/>
  <c r="AD116" i="3"/>
  <c r="CJ116" i="3" s="1"/>
  <c r="AD112" i="3"/>
  <c r="CJ112" i="3" s="1"/>
  <c r="AD108" i="3"/>
  <c r="CJ108" i="3" s="1"/>
  <c r="AD104" i="3"/>
  <c r="CJ104" i="3" s="1"/>
  <c r="AD100" i="3"/>
  <c r="CJ100" i="3" s="1"/>
  <c r="AD96" i="3"/>
  <c r="CJ96" i="3" s="1"/>
  <c r="AD92" i="3"/>
  <c r="CJ92" i="3" s="1"/>
  <c r="AD88" i="3"/>
  <c r="CJ88" i="3" s="1"/>
  <c r="AD84" i="3"/>
  <c r="CJ84" i="3" s="1"/>
  <c r="AD80" i="3"/>
  <c r="CJ80" i="3" s="1"/>
  <c r="AD76" i="3"/>
  <c r="CJ76" i="3" s="1"/>
  <c r="AD72" i="3"/>
  <c r="CJ72" i="3" s="1"/>
  <c r="AD68" i="3"/>
  <c r="CJ68" i="3" s="1"/>
  <c r="AD64" i="3"/>
  <c r="CJ64" i="3" s="1"/>
  <c r="AD60" i="3"/>
  <c r="CJ60" i="3" s="1"/>
  <c r="AD56" i="3"/>
  <c r="CJ56" i="3" s="1"/>
  <c r="AD52" i="3"/>
  <c r="CJ52" i="3" s="1"/>
  <c r="AD48" i="3"/>
  <c r="CJ48" i="3" s="1"/>
  <c r="AD44" i="3"/>
  <c r="CJ44" i="3" s="1"/>
  <c r="AD40" i="3"/>
  <c r="CJ40" i="3" s="1"/>
  <c r="AD123" i="3"/>
  <c r="CJ123" i="3" s="1"/>
  <c r="AD119" i="3"/>
  <c r="CJ119" i="3" s="1"/>
  <c r="AD115" i="3"/>
  <c r="CJ115" i="3" s="1"/>
  <c r="AD111" i="3"/>
  <c r="CJ111" i="3" s="1"/>
  <c r="AD107" i="3"/>
  <c r="CJ107" i="3" s="1"/>
  <c r="AD103" i="3"/>
  <c r="CJ103" i="3" s="1"/>
  <c r="AD99" i="3"/>
  <c r="CJ99" i="3" s="1"/>
  <c r="AD95" i="3"/>
  <c r="CJ95" i="3" s="1"/>
  <c r="AD91" i="3"/>
  <c r="CJ91" i="3" s="1"/>
  <c r="AD87" i="3"/>
  <c r="CJ87" i="3" s="1"/>
  <c r="AD83" i="3"/>
  <c r="CJ83" i="3" s="1"/>
  <c r="AD79" i="3"/>
  <c r="CJ79" i="3" s="1"/>
  <c r="AD75" i="3"/>
  <c r="CJ75" i="3" s="1"/>
  <c r="AD71" i="3"/>
  <c r="CJ71" i="3" s="1"/>
  <c r="AD67" i="3"/>
  <c r="CJ67" i="3" s="1"/>
  <c r="AD63" i="3"/>
  <c r="CJ63" i="3" s="1"/>
  <c r="AD59" i="3"/>
  <c r="CJ59" i="3" s="1"/>
  <c r="AD55" i="3"/>
  <c r="CJ55" i="3" s="1"/>
  <c r="AD51" i="3"/>
  <c r="CJ51" i="3" s="1"/>
  <c r="AD47" i="3"/>
  <c r="CJ47" i="3" s="1"/>
  <c r="AD43" i="3"/>
  <c r="CJ43" i="3" s="1"/>
  <c r="AD39" i="3"/>
  <c r="CJ39" i="3" s="1"/>
  <c r="AD122" i="3"/>
  <c r="CJ122" i="3" s="1"/>
  <c r="AD118" i="3"/>
  <c r="CJ118" i="3" s="1"/>
  <c r="AD114" i="3"/>
  <c r="CJ114" i="3" s="1"/>
  <c r="AD110" i="3"/>
  <c r="CJ110" i="3" s="1"/>
  <c r="AD106" i="3"/>
  <c r="CJ106" i="3" s="1"/>
  <c r="AD102" i="3"/>
  <c r="CJ102" i="3" s="1"/>
  <c r="AD98" i="3"/>
  <c r="CJ98" i="3" s="1"/>
  <c r="AD94" i="3"/>
  <c r="CJ94" i="3" s="1"/>
  <c r="AD90" i="3"/>
  <c r="CJ90" i="3" s="1"/>
  <c r="AD86" i="3"/>
  <c r="CJ86" i="3" s="1"/>
  <c r="AD82" i="3"/>
  <c r="CJ82" i="3" s="1"/>
  <c r="AD78" i="3"/>
  <c r="CJ78" i="3" s="1"/>
  <c r="AD74" i="3"/>
  <c r="CJ74" i="3" s="1"/>
  <c r="AD70" i="3"/>
  <c r="CJ70" i="3" s="1"/>
  <c r="AD66" i="3"/>
  <c r="CJ66" i="3" s="1"/>
  <c r="AD62" i="3"/>
  <c r="CJ62" i="3" s="1"/>
  <c r="AD58" i="3"/>
  <c r="CJ58" i="3" s="1"/>
  <c r="AD54" i="3"/>
  <c r="CJ54" i="3" s="1"/>
  <c r="AD50" i="3"/>
  <c r="CJ50" i="3" s="1"/>
  <c r="AD46" i="3"/>
  <c r="CJ46" i="3" s="1"/>
  <c r="AD42" i="3"/>
  <c r="CJ42" i="3" s="1"/>
  <c r="AD38" i="3"/>
  <c r="CJ38" i="3" s="1"/>
  <c r="AC26" i="3"/>
  <c r="AW35" i="15"/>
  <c r="AW34" i="15"/>
  <c r="AW33" i="15"/>
  <c r="AW32" i="15"/>
  <c r="AW31" i="15"/>
  <c r="AW30" i="15"/>
  <c r="AW29" i="15"/>
  <c r="AW28" i="15"/>
  <c r="AQ64" i="15"/>
  <c r="AR64" i="15" s="1"/>
  <c r="AQ54" i="15"/>
  <c r="AR54" i="15" s="1"/>
  <c r="AQ42" i="15"/>
  <c r="AR42" i="15" s="1"/>
  <c r="AQ34" i="15"/>
  <c r="AR34" i="15" s="1"/>
  <c r="AY22" i="15"/>
  <c r="H18" i="15" s="1"/>
  <c r="AQ40" i="15"/>
  <c r="AR40" i="15" s="1"/>
  <c r="AQ60" i="15"/>
  <c r="AR60" i="15" s="1"/>
  <c r="AQ52" i="15"/>
  <c r="AR52" i="15" s="1"/>
  <c r="AQ44" i="15"/>
  <c r="AR44" i="15" s="1"/>
  <c r="AQ36" i="15"/>
  <c r="AR36" i="15" s="1"/>
  <c r="AZ67" i="15"/>
  <c r="EC67" i="15" s="1"/>
  <c r="AZ43" i="15"/>
  <c r="EC43" i="15" s="1"/>
  <c r="AZ41" i="15"/>
  <c r="EC41" i="15" s="1"/>
  <c r="B80" i="15"/>
  <c r="AE30" i="15"/>
  <c r="AF30" i="15" s="1"/>
  <c r="AS65" i="15"/>
  <c r="AS61" i="15"/>
  <c r="AS57" i="15"/>
  <c r="AS53" i="15"/>
  <c r="AS49" i="15"/>
  <c r="AS45" i="15"/>
  <c r="AS41" i="15"/>
  <c r="AE64" i="15"/>
  <c r="AE60" i="15"/>
  <c r="AE56" i="15"/>
  <c r="AE52" i="15"/>
  <c r="AE48" i="15"/>
  <c r="AE44" i="15"/>
  <c r="AE40" i="15"/>
  <c r="AE36" i="15"/>
  <c r="AF36" i="15" s="1"/>
  <c r="AE32" i="15"/>
  <c r="AF32" i="15" s="1"/>
  <c r="AE67" i="15"/>
  <c r="AI67" i="15" s="1"/>
  <c r="AE63" i="15"/>
  <c r="AI63" i="15" s="1"/>
  <c r="AE59" i="15"/>
  <c r="AI59" i="15" s="1"/>
  <c r="AE55" i="15"/>
  <c r="AI55" i="15" s="1"/>
  <c r="AE51" i="15"/>
  <c r="AI51" i="15" s="1"/>
  <c r="AE47" i="15"/>
  <c r="AI47" i="15" s="1"/>
  <c r="AE43" i="15"/>
  <c r="AI43" i="15" s="1"/>
  <c r="AE39" i="15"/>
  <c r="AI39" i="15" s="1"/>
  <c r="AE35" i="15"/>
  <c r="AF35" i="15" s="1"/>
  <c r="AE31" i="15"/>
  <c r="AS33" i="15"/>
  <c r="AS29" i="15"/>
  <c r="AE66" i="15"/>
  <c r="AE62" i="15"/>
  <c r="AE58" i="15"/>
  <c r="AE54" i="15"/>
  <c r="AE50" i="15"/>
  <c r="AE46" i="15"/>
  <c r="AE42" i="15"/>
  <c r="AE38" i="15"/>
  <c r="AF38" i="15" s="1"/>
  <c r="AE34" i="15"/>
  <c r="AF34" i="15" s="1"/>
  <c r="AZ42" i="15"/>
  <c r="EC42" i="15" s="1"/>
  <c r="AZ40" i="15"/>
  <c r="EC40" i="15" s="1"/>
  <c r="DW30" i="15"/>
  <c r="BJ30" i="15" s="1"/>
  <c r="DW32" i="15"/>
  <c r="BJ32" i="15" s="1"/>
  <c r="DW34" i="15"/>
  <c r="BJ34" i="15" s="1"/>
  <c r="DW36" i="15"/>
  <c r="BJ36" i="15" s="1"/>
  <c r="DW38" i="15"/>
  <c r="BJ38" i="15" s="1"/>
  <c r="DW40" i="15"/>
  <c r="DW42" i="15"/>
  <c r="BJ42" i="15" s="1"/>
  <c r="DW44" i="15"/>
  <c r="BJ44" i="15" s="1"/>
  <c r="DW46" i="15"/>
  <c r="BJ46" i="15" s="1"/>
  <c r="DW48" i="15"/>
  <c r="BJ48" i="15" s="1"/>
  <c r="DW50" i="15"/>
  <c r="DW52" i="15"/>
  <c r="BJ52" i="15" s="1"/>
  <c r="DW54" i="15"/>
  <c r="BJ54" i="15" s="1"/>
  <c r="DW56" i="15"/>
  <c r="BJ56" i="15" s="1"/>
  <c r="DW58" i="15"/>
  <c r="BJ58" i="15" s="1"/>
  <c r="DW60" i="15"/>
  <c r="BJ60" i="15" s="1"/>
  <c r="DW62" i="15"/>
  <c r="BJ62" i="15" s="1"/>
  <c r="DW64" i="15"/>
  <c r="BJ64" i="15" s="1"/>
  <c r="DW66" i="15"/>
  <c r="BJ66" i="15" s="1"/>
  <c r="DW28" i="15"/>
  <c r="BJ28" i="15" s="1"/>
  <c r="DJ26" i="3"/>
  <c r="DJ28" i="3"/>
  <c r="DJ30" i="3"/>
  <c r="AV30" i="3" s="1"/>
  <c r="DJ32" i="3"/>
  <c r="AV32" i="3" s="1"/>
  <c r="DJ34" i="3"/>
  <c r="AV34" i="3" s="1"/>
  <c r="DJ36" i="3"/>
  <c r="AV36" i="3" s="1"/>
  <c r="DJ38" i="3"/>
  <c r="AV38" i="3" s="1"/>
  <c r="DJ40" i="3"/>
  <c r="AV40" i="3" s="1"/>
  <c r="DJ42" i="3"/>
  <c r="AV42" i="3" s="1"/>
  <c r="DJ44" i="3"/>
  <c r="AV44" i="3" s="1"/>
  <c r="DJ46" i="3"/>
  <c r="AV46" i="3" s="1"/>
  <c r="DJ48" i="3"/>
  <c r="AV48" i="3" s="1"/>
  <c r="DJ50" i="3"/>
  <c r="AV50" i="3" s="1"/>
  <c r="DJ52" i="3"/>
  <c r="AV52" i="3" s="1"/>
  <c r="DJ54" i="3"/>
  <c r="AV54" i="3" s="1"/>
  <c r="DJ56" i="3"/>
  <c r="AV56" i="3" s="1"/>
  <c r="DJ58" i="3"/>
  <c r="AV58" i="3" s="1"/>
  <c r="DJ60" i="3"/>
  <c r="AV60" i="3" s="1"/>
  <c r="DJ62" i="3"/>
  <c r="AV62" i="3" s="1"/>
  <c r="DJ64" i="3"/>
  <c r="AV64" i="3" s="1"/>
  <c r="DJ66" i="3"/>
  <c r="AV66" i="3" s="1"/>
  <c r="DJ68" i="3"/>
  <c r="AV68" i="3" s="1"/>
  <c r="DJ70" i="3"/>
  <c r="AV70" i="3" s="1"/>
  <c r="DJ72" i="3"/>
  <c r="AV72" i="3" s="1"/>
  <c r="DJ74" i="3"/>
  <c r="AV74" i="3" s="1"/>
  <c r="DJ76" i="3"/>
  <c r="AV76" i="3" s="1"/>
  <c r="DJ78" i="3"/>
  <c r="AV78" i="3" s="1"/>
  <c r="DJ80" i="3"/>
  <c r="AV80" i="3" s="1"/>
  <c r="DJ82" i="3"/>
  <c r="AV82" i="3" s="1"/>
  <c r="DJ84" i="3"/>
  <c r="AV84" i="3" s="1"/>
  <c r="DJ86" i="3"/>
  <c r="AV86" i="3" s="1"/>
  <c r="DJ88" i="3"/>
  <c r="AV88" i="3" s="1"/>
  <c r="DJ90" i="3"/>
  <c r="AV90" i="3" s="1"/>
  <c r="DJ92" i="3"/>
  <c r="AV92" i="3" s="1"/>
  <c r="DJ94" i="3"/>
  <c r="AV94" i="3" s="1"/>
  <c r="DJ96" i="3"/>
  <c r="AV96" i="3" s="1"/>
  <c r="DJ98" i="3"/>
  <c r="AV98" i="3" s="1"/>
  <c r="DJ100" i="3"/>
  <c r="AV100" i="3" s="1"/>
  <c r="DJ102" i="3"/>
  <c r="AV102" i="3" s="1"/>
  <c r="DJ104" i="3"/>
  <c r="AV104" i="3" s="1"/>
  <c r="DJ106" i="3"/>
  <c r="AV106" i="3" s="1"/>
  <c r="DJ108" i="3"/>
  <c r="AV108" i="3" s="1"/>
  <c r="DJ110" i="3"/>
  <c r="AV110" i="3" s="1"/>
  <c r="DJ112" i="3"/>
  <c r="AV112" i="3" s="1"/>
  <c r="DJ114" i="3"/>
  <c r="AV114" i="3" s="1"/>
  <c r="DJ116" i="3"/>
  <c r="AV116" i="3" s="1"/>
  <c r="DJ118" i="3"/>
  <c r="AV118" i="3" s="1"/>
  <c r="DJ120" i="3"/>
  <c r="AV120" i="3" s="1"/>
  <c r="DJ122" i="3"/>
  <c r="AV122" i="3" s="1"/>
  <c r="DJ24" i="3"/>
  <c r="DC26" i="3"/>
  <c r="DC28" i="3"/>
  <c r="DC30" i="3"/>
  <c r="DO30" i="3" s="1"/>
  <c r="BF30" i="3" s="1"/>
  <c r="DC32" i="3"/>
  <c r="DO32" i="3" s="1"/>
  <c r="BF32" i="3" s="1"/>
  <c r="DC34" i="3"/>
  <c r="DC36" i="3"/>
  <c r="DC38" i="3"/>
  <c r="DO38" i="3" s="1"/>
  <c r="BF38" i="3" s="1"/>
  <c r="DW29" i="15"/>
  <c r="BJ29" i="15" s="1"/>
  <c r="DW31" i="15"/>
  <c r="BJ31" i="15" s="1"/>
  <c r="DW33" i="15"/>
  <c r="BJ33" i="15" s="1"/>
  <c r="DW35" i="15"/>
  <c r="BJ35" i="15" s="1"/>
  <c r="DW37" i="15"/>
  <c r="BJ37" i="15" s="1"/>
  <c r="DW39" i="15"/>
  <c r="BJ39" i="15" s="1"/>
  <c r="DW41" i="15"/>
  <c r="BJ41" i="15" s="1"/>
  <c r="DW43" i="15"/>
  <c r="BJ43" i="15" s="1"/>
  <c r="DW45" i="15"/>
  <c r="BJ45" i="15" s="1"/>
  <c r="DW47" i="15"/>
  <c r="BJ47" i="15" s="1"/>
  <c r="DW49" i="15"/>
  <c r="BJ49" i="15" s="1"/>
  <c r="DW51" i="15"/>
  <c r="BJ51" i="15" s="1"/>
  <c r="DW53" i="15"/>
  <c r="BJ53" i="15" s="1"/>
  <c r="DW55" i="15"/>
  <c r="BJ55" i="15" s="1"/>
  <c r="DW57" i="15"/>
  <c r="BJ57" i="15" s="1"/>
  <c r="DW59" i="15"/>
  <c r="BJ59" i="15" s="1"/>
  <c r="DW61" i="15"/>
  <c r="BJ61" i="15" s="1"/>
  <c r="DW63" i="15"/>
  <c r="BJ63" i="15" s="1"/>
  <c r="DW65" i="15"/>
  <c r="BJ65" i="15" s="1"/>
  <c r="DW67" i="15"/>
  <c r="BJ67" i="15" s="1"/>
  <c r="DJ25" i="3"/>
  <c r="AV25" i="3" s="1"/>
  <c r="DJ27" i="3"/>
  <c r="AV27" i="3" s="1"/>
  <c r="DJ29" i="3"/>
  <c r="AV29" i="3" s="1"/>
  <c r="DJ31" i="3"/>
  <c r="AV31" i="3" s="1"/>
  <c r="DJ33" i="3"/>
  <c r="DJ35" i="3"/>
  <c r="AV35" i="3" s="1"/>
  <c r="DJ37" i="3"/>
  <c r="AV37" i="3" s="1"/>
  <c r="DJ39" i="3"/>
  <c r="AV39" i="3" s="1"/>
  <c r="DJ41" i="3"/>
  <c r="AV41" i="3" s="1"/>
  <c r="DJ43" i="3"/>
  <c r="AV43" i="3" s="1"/>
  <c r="DJ45" i="3"/>
  <c r="AV45" i="3" s="1"/>
  <c r="DJ47" i="3"/>
  <c r="AV47" i="3" s="1"/>
  <c r="DJ49" i="3"/>
  <c r="AV49" i="3" s="1"/>
  <c r="DJ51" i="3"/>
  <c r="AV51" i="3" s="1"/>
  <c r="DJ53" i="3"/>
  <c r="AV53" i="3" s="1"/>
  <c r="DJ55" i="3"/>
  <c r="AV55" i="3" s="1"/>
  <c r="DJ57" i="3"/>
  <c r="AV57" i="3" s="1"/>
  <c r="DJ59" i="3"/>
  <c r="AV59" i="3" s="1"/>
  <c r="DJ61" i="3"/>
  <c r="AV61" i="3" s="1"/>
  <c r="DJ63" i="3"/>
  <c r="AV63" i="3" s="1"/>
  <c r="DJ65" i="3"/>
  <c r="AV65" i="3" s="1"/>
  <c r="DJ67" i="3"/>
  <c r="AV67" i="3" s="1"/>
  <c r="DJ69" i="3"/>
  <c r="AV69" i="3" s="1"/>
  <c r="DJ71" i="3"/>
  <c r="AV71" i="3" s="1"/>
  <c r="DJ73" i="3"/>
  <c r="AV73" i="3" s="1"/>
  <c r="DJ75" i="3"/>
  <c r="AV75" i="3" s="1"/>
  <c r="DJ77" i="3"/>
  <c r="AV77" i="3" s="1"/>
  <c r="DJ79" i="3"/>
  <c r="AV79" i="3" s="1"/>
  <c r="DJ81" i="3"/>
  <c r="AV81" i="3" s="1"/>
  <c r="DJ83" i="3"/>
  <c r="AV83" i="3" s="1"/>
  <c r="DJ85" i="3"/>
  <c r="AV85" i="3" s="1"/>
  <c r="DJ87" i="3"/>
  <c r="AV87" i="3" s="1"/>
  <c r="DJ89" i="3"/>
  <c r="AV89" i="3" s="1"/>
  <c r="DJ91" i="3"/>
  <c r="AV91" i="3" s="1"/>
  <c r="DJ93" i="3"/>
  <c r="AV93" i="3" s="1"/>
  <c r="DJ95" i="3"/>
  <c r="AV95" i="3" s="1"/>
  <c r="DJ97" i="3"/>
  <c r="AV97" i="3" s="1"/>
  <c r="DJ99" i="3"/>
  <c r="AV99" i="3" s="1"/>
  <c r="DJ101" i="3"/>
  <c r="AV101" i="3" s="1"/>
  <c r="DJ103" i="3"/>
  <c r="AV103" i="3" s="1"/>
  <c r="DJ105" i="3"/>
  <c r="AV105" i="3" s="1"/>
  <c r="DJ107" i="3"/>
  <c r="AV107" i="3" s="1"/>
  <c r="DJ109" i="3"/>
  <c r="AV109" i="3" s="1"/>
  <c r="DJ111" i="3"/>
  <c r="AV111" i="3" s="1"/>
  <c r="DJ113" i="3"/>
  <c r="AV113" i="3" s="1"/>
  <c r="DJ115" i="3"/>
  <c r="AV115" i="3" s="1"/>
  <c r="DJ117" i="3"/>
  <c r="AV117" i="3" s="1"/>
  <c r="DJ119" i="3"/>
  <c r="AV119" i="3" s="1"/>
  <c r="DJ121" i="3"/>
  <c r="AV121" i="3" s="1"/>
  <c r="DJ123" i="3"/>
  <c r="AV123" i="3" s="1"/>
  <c r="DC25" i="3"/>
  <c r="DC27" i="3"/>
  <c r="DC29" i="3"/>
  <c r="DO29" i="3" s="1"/>
  <c r="BF29" i="3" s="1"/>
  <c r="DC31" i="3"/>
  <c r="DC33" i="3"/>
  <c r="DC35" i="3"/>
  <c r="DO35" i="3" s="1"/>
  <c r="BF35" i="3" s="1"/>
  <c r="DC37" i="3"/>
  <c r="DO37" i="3" s="1"/>
  <c r="BF37" i="3" s="1"/>
  <c r="DC39" i="3"/>
  <c r="DC41" i="3"/>
  <c r="DC43" i="3"/>
  <c r="DO43" i="3" s="1"/>
  <c r="BF43" i="3" s="1"/>
  <c r="DC45" i="3"/>
  <c r="DO45" i="3" s="1"/>
  <c r="BF45" i="3" s="1"/>
  <c r="DC47" i="3"/>
  <c r="DC49" i="3"/>
  <c r="DC51" i="3"/>
  <c r="DO51" i="3" s="1"/>
  <c r="BF51" i="3" s="1"/>
  <c r="DC53" i="3"/>
  <c r="DO53" i="3" s="1"/>
  <c r="BF53" i="3" s="1"/>
  <c r="DC42" i="3"/>
  <c r="DC46" i="3"/>
  <c r="DO46" i="3" s="1"/>
  <c r="BF46" i="3" s="1"/>
  <c r="DC50" i="3"/>
  <c r="DO50" i="3" s="1"/>
  <c r="BF50" i="3" s="1"/>
  <c r="DC54" i="3"/>
  <c r="DO54" i="3" s="1"/>
  <c r="BF54" i="3" s="1"/>
  <c r="DC56" i="3"/>
  <c r="DC58" i="3"/>
  <c r="DC60" i="3"/>
  <c r="DC62" i="3"/>
  <c r="DO62" i="3" s="1"/>
  <c r="BF62" i="3" s="1"/>
  <c r="DC64" i="3"/>
  <c r="DC66" i="3"/>
  <c r="DC68" i="3"/>
  <c r="DC70" i="3"/>
  <c r="DO70" i="3" s="1"/>
  <c r="BF70" i="3" s="1"/>
  <c r="DC72" i="3"/>
  <c r="DC74" i="3"/>
  <c r="DC76" i="3"/>
  <c r="DC78" i="3"/>
  <c r="DO78" i="3" s="1"/>
  <c r="BF78" i="3" s="1"/>
  <c r="DC80" i="3"/>
  <c r="DC82" i="3"/>
  <c r="DC84" i="3"/>
  <c r="DC86" i="3"/>
  <c r="DO86" i="3" s="1"/>
  <c r="BF86" i="3" s="1"/>
  <c r="DC88" i="3"/>
  <c r="DC90" i="3"/>
  <c r="DC92" i="3"/>
  <c r="DC94" i="3"/>
  <c r="DO94" i="3" s="1"/>
  <c r="BF94" i="3" s="1"/>
  <c r="DC96" i="3"/>
  <c r="DC98" i="3"/>
  <c r="DC100" i="3"/>
  <c r="DC102" i="3"/>
  <c r="DO102" i="3" s="1"/>
  <c r="BF102" i="3" s="1"/>
  <c r="DC104" i="3"/>
  <c r="DC106" i="3"/>
  <c r="DC108" i="3"/>
  <c r="DC110" i="3"/>
  <c r="DO110" i="3" s="1"/>
  <c r="BF110" i="3" s="1"/>
  <c r="DC112" i="3"/>
  <c r="DC114" i="3"/>
  <c r="DC116" i="3"/>
  <c r="DC118" i="3"/>
  <c r="DO118" i="3" s="1"/>
  <c r="BF118" i="3" s="1"/>
  <c r="DC120" i="3"/>
  <c r="DC122" i="3"/>
  <c r="DC24" i="3"/>
  <c r="DP29" i="15"/>
  <c r="DP31" i="15"/>
  <c r="DP33" i="15"/>
  <c r="DP35" i="15"/>
  <c r="DP37" i="15"/>
  <c r="DP39" i="15"/>
  <c r="DP41" i="15"/>
  <c r="EB41" i="15" s="1"/>
  <c r="BU41" i="15" s="1"/>
  <c r="DP43" i="15"/>
  <c r="EB43" i="15" s="1"/>
  <c r="BU43" i="15" s="1"/>
  <c r="DP45" i="15"/>
  <c r="DP47" i="15"/>
  <c r="DP49" i="15"/>
  <c r="EB49" i="15" s="1"/>
  <c r="BU49" i="15" s="1"/>
  <c r="DP51" i="15"/>
  <c r="EB51" i="15" s="1"/>
  <c r="BU51" i="15" s="1"/>
  <c r="DP53" i="15"/>
  <c r="DP55" i="15"/>
  <c r="DP57" i="15"/>
  <c r="EB57" i="15" s="1"/>
  <c r="BU57" i="15" s="1"/>
  <c r="DP59" i="15"/>
  <c r="EB59" i="15" s="1"/>
  <c r="BU59" i="15" s="1"/>
  <c r="DP61" i="15"/>
  <c r="DP63" i="15"/>
  <c r="EB63" i="15" s="1"/>
  <c r="BU63" i="15" s="1"/>
  <c r="DP65" i="15"/>
  <c r="EB65" i="15" s="1"/>
  <c r="BU65" i="15" s="1"/>
  <c r="DP67" i="15"/>
  <c r="EB67" i="15" s="1"/>
  <c r="BU67" i="15" s="1"/>
  <c r="DP28" i="15"/>
  <c r="DP58" i="15"/>
  <c r="EB58" i="15" s="1"/>
  <c r="BU58" i="15" s="1"/>
  <c r="DP62" i="15"/>
  <c r="DP66" i="15"/>
  <c r="EB66" i="15" s="1"/>
  <c r="BU66" i="15" s="1"/>
  <c r="DP68" i="15"/>
  <c r="DC40" i="3"/>
  <c r="DC44" i="3"/>
  <c r="DO44" i="3" s="1"/>
  <c r="BF44" i="3" s="1"/>
  <c r="DC48" i="3"/>
  <c r="DC52" i="3"/>
  <c r="DO52" i="3" s="1"/>
  <c r="BF52" i="3" s="1"/>
  <c r="DC55" i="3"/>
  <c r="DC57" i="3"/>
  <c r="DO57" i="3" s="1"/>
  <c r="BF57" i="3" s="1"/>
  <c r="DC59" i="3"/>
  <c r="DO59" i="3" s="1"/>
  <c r="BF59" i="3" s="1"/>
  <c r="DC61" i="3"/>
  <c r="DO61" i="3" s="1"/>
  <c r="BF61" i="3" s="1"/>
  <c r="DC63" i="3"/>
  <c r="DC65" i="3"/>
  <c r="DO65" i="3" s="1"/>
  <c r="BF65" i="3" s="1"/>
  <c r="DC67" i="3"/>
  <c r="DO67" i="3" s="1"/>
  <c r="BF67" i="3" s="1"/>
  <c r="DC69" i="3"/>
  <c r="DO69" i="3" s="1"/>
  <c r="BF69" i="3" s="1"/>
  <c r="DC71" i="3"/>
  <c r="DC73" i="3"/>
  <c r="DO73" i="3" s="1"/>
  <c r="BF73" i="3" s="1"/>
  <c r="DC75" i="3"/>
  <c r="DO75" i="3" s="1"/>
  <c r="BF75" i="3" s="1"/>
  <c r="DC77" i="3"/>
  <c r="DO77" i="3" s="1"/>
  <c r="BF77" i="3" s="1"/>
  <c r="DC79" i="3"/>
  <c r="DC81" i="3"/>
  <c r="DO81" i="3" s="1"/>
  <c r="BF81" i="3" s="1"/>
  <c r="DC83" i="3"/>
  <c r="DO83" i="3" s="1"/>
  <c r="BF83" i="3" s="1"/>
  <c r="DC85" i="3"/>
  <c r="DO85" i="3" s="1"/>
  <c r="BF85" i="3" s="1"/>
  <c r="DC87" i="3"/>
  <c r="DC89" i="3"/>
  <c r="DO89" i="3" s="1"/>
  <c r="BF89" i="3" s="1"/>
  <c r="DC91" i="3"/>
  <c r="DO91" i="3" s="1"/>
  <c r="BF91" i="3" s="1"/>
  <c r="DC93" i="3"/>
  <c r="DO93" i="3" s="1"/>
  <c r="BF93" i="3" s="1"/>
  <c r="DC95" i="3"/>
  <c r="DC97" i="3"/>
  <c r="DO97" i="3" s="1"/>
  <c r="BF97" i="3" s="1"/>
  <c r="DC99" i="3"/>
  <c r="DO99" i="3" s="1"/>
  <c r="BF99" i="3" s="1"/>
  <c r="DC101" i="3"/>
  <c r="DO101" i="3" s="1"/>
  <c r="BF101" i="3" s="1"/>
  <c r="DC103" i="3"/>
  <c r="DC105" i="3"/>
  <c r="DO105" i="3" s="1"/>
  <c r="BF105" i="3" s="1"/>
  <c r="DC107" i="3"/>
  <c r="DO107" i="3" s="1"/>
  <c r="BF107" i="3" s="1"/>
  <c r="DC109" i="3"/>
  <c r="DO109" i="3" s="1"/>
  <c r="BF109" i="3" s="1"/>
  <c r="DC111" i="3"/>
  <c r="DC113" i="3"/>
  <c r="DO113" i="3" s="1"/>
  <c r="BF113" i="3" s="1"/>
  <c r="DC115" i="3"/>
  <c r="DO115" i="3" s="1"/>
  <c r="BF115" i="3" s="1"/>
  <c r="DC117" i="3"/>
  <c r="DO117" i="3" s="1"/>
  <c r="BF117" i="3" s="1"/>
  <c r="DC119" i="3"/>
  <c r="DC121" i="3"/>
  <c r="DO121" i="3" s="1"/>
  <c r="BF121" i="3" s="1"/>
  <c r="DC123" i="3"/>
  <c r="DO123" i="3" s="1"/>
  <c r="BF123" i="3" s="1"/>
  <c r="DP30" i="15"/>
  <c r="DP32" i="15"/>
  <c r="DP34" i="15"/>
  <c r="DP36" i="15"/>
  <c r="DP38" i="15"/>
  <c r="DP40" i="15"/>
  <c r="DP42" i="15"/>
  <c r="EB42" i="15" s="1"/>
  <c r="BU42" i="15" s="1"/>
  <c r="DP44" i="15"/>
  <c r="DP46" i="15"/>
  <c r="DP48" i="15"/>
  <c r="DP50" i="15"/>
  <c r="EB50" i="15" s="1"/>
  <c r="BU50" i="15" s="1"/>
  <c r="DP52" i="15"/>
  <c r="DP54" i="15"/>
  <c r="DP56" i="15"/>
  <c r="DP60" i="15"/>
  <c r="EB60" i="15" s="1"/>
  <c r="BU60" i="15" s="1"/>
  <c r="DP64" i="15"/>
  <c r="AV33" i="3"/>
  <c r="AU33" i="3" s="1"/>
  <c r="AT33" i="3" s="1"/>
  <c r="DO27" i="3"/>
  <c r="BF27" i="3" s="1"/>
  <c r="Y24" i="3"/>
  <c r="X26" i="3"/>
  <c r="AV24" i="3"/>
  <c r="R148" i="3"/>
  <c r="Q149" i="3"/>
  <c r="R149" i="3" s="1"/>
  <c r="P10" i="3"/>
  <c r="Y27" i="3"/>
  <c r="Y25" i="3"/>
  <c r="AB25" i="3" s="1"/>
  <c r="AC29" i="3"/>
  <c r="AC28" i="3"/>
  <c r="AF28" i="3" s="1"/>
  <c r="AC27" i="3"/>
  <c r="AC25" i="3"/>
  <c r="AI18" i="3"/>
  <c r="BB29" i="15"/>
  <c r="CO29" i="15" s="1"/>
  <c r="J80" i="15"/>
  <c r="J81" i="15" s="1"/>
  <c r="AE29" i="15"/>
  <c r="AD36" i="3"/>
  <c r="CJ36" i="3" s="1"/>
  <c r="AD34" i="3"/>
  <c r="CJ34" i="3" s="1"/>
  <c r="AD32" i="3"/>
  <c r="CJ32" i="3" s="1"/>
  <c r="AD35" i="3"/>
  <c r="CJ35" i="3" s="1"/>
  <c r="AD33" i="3"/>
  <c r="CJ33" i="3" s="1"/>
  <c r="AD31" i="3"/>
  <c r="CJ31" i="3" s="1"/>
  <c r="AD30" i="3"/>
  <c r="CJ30" i="3" s="1"/>
  <c r="AF29" i="3"/>
  <c r="AG66" i="15"/>
  <c r="AH66" i="15" s="1"/>
  <c r="AG58" i="15"/>
  <c r="AH58" i="15" s="1"/>
  <c r="AF60" i="15"/>
  <c r="Y51" i="3"/>
  <c r="AE51" i="3" s="1"/>
  <c r="AF51" i="3" s="1"/>
  <c r="Y115" i="3"/>
  <c r="Y83" i="3"/>
  <c r="AE83" i="3" s="1"/>
  <c r="AF83" i="3" s="1"/>
  <c r="Y67" i="3"/>
  <c r="AE67" i="3" s="1"/>
  <c r="AF67" i="3" s="1"/>
  <c r="Y59" i="3"/>
  <c r="Y55" i="3"/>
  <c r="Y53" i="3"/>
  <c r="Y52" i="3"/>
  <c r="AP30" i="3"/>
  <c r="T30" i="3" s="1"/>
  <c r="AS30" i="3" s="1"/>
  <c r="X25" i="3"/>
  <c r="AC24" i="3"/>
  <c r="AG135" i="3"/>
  <c r="AG56" i="15"/>
  <c r="AH56" i="15" s="1"/>
  <c r="AP113" i="3"/>
  <c r="T113" i="3" s="1"/>
  <c r="AS113" i="3" s="1"/>
  <c r="AE115" i="3"/>
  <c r="AF115" i="3" s="1"/>
  <c r="AB115" i="3"/>
  <c r="Y123" i="3"/>
  <c r="AB123" i="3" s="1"/>
  <c r="Y119" i="3"/>
  <c r="Y117" i="3"/>
  <c r="Y116" i="3"/>
  <c r="AB116" i="3" s="1"/>
  <c r="Y34" i="15"/>
  <c r="AC34" i="15" s="1"/>
  <c r="AP121" i="3"/>
  <c r="T121" i="3" s="1"/>
  <c r="AS121" i="3" s="1"/>
  <c r="AP117" i="3"/>
  <c r="T117" i="3" s="1"/>
  <c r="AS117" i="3" s="1"/>
  <c r="AP115" i="3"/>
  <c r="T115" i="3" s="1"/>
  <c r="AS115" i="3" s="1"/>
  <c r="AP112" i="3"/>
  <c r="T112" i="3" s="1"/>
  <c r="AS112" i="3" s="1"/>
  <c r="AP94" i="3"/>
  <c r="T94" i="3" s="1"/>
  <c r="AS94" i="3" s="1"/>
  <c r="AP90" i="3"/>
  <c r="T90" i="3" s="1"/>
  <c r="AS90" i="3" s="1"/>
  <c r="AP88" i="3"/>
  <c r="T88" i="3" s="1"/>
  <c r="AS88" i="3" s="1"/>
  <c r="AP85" i="3"/>
  <c r="T85" i="3" s="1"/>
  <c r="AS85" i="3" s="1"/>
  <c r="Y99" i="3"/>
  <c r="AB99" i="3" s="1"/>
  <c r="Y91" i="3"/>
  <c r="AB91" i="3" s="1"/>
  <c r="Y87" i="3"/>
  <c r="Y85" i="3"/>
  <c r="Y84" i="3"/>
  <c r="AB84" i="3" s="1"/>
  <c r="Y35" i="3"/>
  <c r="AE35" i="3" s="1"/>
  <c r="AF35" i="3" s="1"/>
  <c r="X34" i="15"/>
  <c r="AP70" i="3"/>
  <c r="T70" i="3" s="1"/>
  <c r="AS70" i="3" s="1"/>
  <c r="AP62" i="3"/>
  <c r="T62" i="3" s="1"/>
  <c r="AS62" i="3" s="1"/>
  <c r="AP58" i="3"/>
  <c r="T58" i="3" s="1"/>
  <c r="AS58" i="3" s="1"/>
  <c r="AP56" i="3"/>
  <c r="T56" i="3" s="1"/>
  <c r="AS56" i="3" s="1"/>
  <c r="AP53" i="3"/>
  <c r="T53" i="3" s="1"/>
  <c r="AS53" i="3" s="1"/>
  <c r="AB67" i="3"/>
  <c r="BB41" i="15"/>
  <c r="BX41" i="15" s="1"/>
  <c r="T41" i="15" s="1"/>
  <c r="BB39" i="15"/>
  <c r="BX39" i="15" s="1"/>
  <c r="T39" i="15" s="1"/>
  <c r="Y107" i="3"/>
  <c r="AB107" i="3" s="1"/>
  <c r="Y103" i="3"/>
  <c r="Y101" i="3"/>
  <c r="Y100" i="3"/>
  <c r="AB100" i="3" s="1"/>
  <c r="Y75" i="3"/>
  <c r="AB75" i="3" s="1"/>
  <c r="Y71" i="3"/>
  <c r="Y69" i="3"/>
  <c r="Y68" i="3"/>
  <c r="AB68" i="3" s="1"/>
  <c r="Y43" i="3"/>
  <c r="Y39" i="3"/>
  <c r="Y37" i="3"/>
  <c r="Y36" i="3"/>
  <c r="AB36" i="3" s="1"/>
  <c r="Y36" i="15"/>
  <c r="AC36" i="15" s="1"/>
  <c r="BB40" i="15"/>
  <c r="BV40" i="15" s="1"/>
  <c r="BB38" i="15"/>
  <c r="AP105" i="3"/>
  <c r="T105" i="3" s="1"/>
  <c r="AS105" i="3" s="1"/>
  <c r="AP101" i="3"/>
  <c r="T101" i="3" s="1"/>
  <c r="AS101" i="3" s="1"/>
  <c r="AP78" i="3"/>
  <c r="T78" i="3" s="1"/>
  <c r="AS78" i="3" s="1"/>
  <c r="AP74" i="3"/>
  <c r="T74" i="3" s="1"/>
  <c r="AS74" i="3" s="1"/>
  <c r="AP72" i="3"/>
  <c r="T72" i="3" s="1"/>
  <c r="AS72" i="3" s="1"/>
  <c r="AP69" i="3"/>
  <c r="T69" i="3" s="1"/>
  <c r="AS69" i="3" s="1"/>
  <c r="AP46" i="3"/>
  <c r="T46" i="3" s="1"/>
  <c r="AS46" i="3" s="1"/>
  <c r="AP42" i="3"/>
  <c r="T42" i="3" s="1"/>
  <c r="AS42" i="3" s="1"/>
  <c r="AP40" i="3"/>
  <c r="T40" i="3" s="1"/>
  <c r="AS40" i="3" s="1"/>
  <c r="AP37" i="3"/>
  <c r="T37" i="3" s="1"/>
  <c r="AS37" i="3" s="1"/>
  <c r="Y111" i="3"/>
  <c r="Y109" i="3"/>
  <c r="Y108" i="3"/>
  <c r="Y95" i="3"/>
  <c r="Y93" i="3"/>
  <c r="Y92" i="3"/>
  <c r="AB92" i="3" s="1"/>
  <c r="Y79" i="3"/>
  <c r="Y77" i="3"/>
  <c r="Y76" i="3"/>
  <c r="AE76" i="3" s="1"/>
  <c r="AF76" i="3" s="1"/>
  <c r="Y63" i="3"/>
  <c r="Y61" i="3"/>
  <c r="Y60" i="3"/>
  <c r="AB60" i="3" s="1"/>
  <c r="Y47" i="3"/>
  <c r="Y45" i="3"/>
  <c r="Y44" i="3"/>
  <c r="Y31" i="3"/>
  <c r="AB43" i="15"/>
  <c r="Y43" i="15"/>
  <c r="AB41" i="15"/>
  <c r="Y41" i="15"/>
  <c r="AB39" i="15"/>
  <c r="Y39" i="15"/>
  <c r="BB37" i="15"/>
  <c r="CP37" i="15" s="1"/>
  <c r="BB33" i="15"/>
  <c r="CO33" i="15" s="1"/>
  <c r="BB31" i="15"/>
  <c r="CO31" i="15" s="1"/>
  <c r="AP123" i="3"/>
  <c r="T123" i="3" s="1"/>
  <c r="AS123" i="3" s="1"/>
  <c r="AP120" i="3"/>
  <c r="T120" i="3" s="1"/>
  <c r="AS120" i="3" s="1"/>
  <c r="AP109" i="3"/>
  <c r="T109" i="3" s="1"/>
  <c r="AS109" i="3" s="1"/>
  <c r="AP107" i="3"/>
  <c r="T107" i="3" s="1"/>
  <c r="AS107" i="3" s="1"/>
  <c r="AP104" i="3"/>
  <c r="T104" i="3" s="1"/>
  <c r="AS104" i="3" s="1"/>
  <c r="AP98" i="3"/>
  <c r="T98" i="3" s="1"/>
  <c r="AS98" i="3" s="1"/>
  <c r="AP96" i="3"/>
  <c r="T96" i="3" s="1"/>
  <c r="AS96" i="3" s="1"/>
  <c r="AP93" i="3"/>
  <c r="T93" i="3" s="1"/>
  <c r="AS93" i="3" s="1"/>
  <c r="AP82" i="3"/>
  <c r="T82" i="3" s="1"/>
  <c r="AS82" i="3" s="1"/>
  <c r="AP80" i="3"/>
  <c r="T80" i="3" s="1"/>
  <c r="AS80" i="3" s="1"/>
  <c r="AP77" i="3"/>
  <c r="T77" i="3" s="1"/>
  <c r="AS77" i="3" s="1"/>
  <c r="AP66" i="3"/>
  <c r="T66" i="3" s="1"/>
  <c r="AS66" i="3" s="1"/>
  <c r="AP64" i="3"/>
  <c r="T64" i="3" s="1"/>
  <c r="AS64" i="3" s="1"/>
  <c r="AP61" i="3"/>
  <c r="T61" i="3" s="1"/>
  <c r="AS61" i="3" s="1"/>
  <c r="AP50" i="3"/>
  <c r="T50" i="3" s="1"/>
  <c r="AS50" i="3" s="1"/>
  <c r="AP48" i="3"/>
  <c r="T48" i="3" s="1"/>
  <c r="AS48" i="3" s="1"/>
  <c r="AP45" i="3"/>
  <c r="T45" i="3" s="1"/>
  <c r="AS45" i="3" s="1"/>
  <c r="AP34" i="3"/>
  <c r="T34" i="3" s="1"/>
  <c r="AS34" i="3" s="1"/>
  <c r="AP32" i="3"/>
  <c r="T32" i="3" s="1"/>
  <c r="AS32" i="3" s="1"/>
  <c r="BV39" i="15"/>
  <c r="Y121" i="3"/>
  <c r="Y120" i="3"/>
  <c r="AB120" i="3" s="1"/>
  <c r="Y113" i="3"/>
  <c r="Y112" i="3"/>
  <c r="AB112" i="3" s="1"/>
  <c r="Y105" i="3"/>
  <c r="Y104" i="3"/>
  <c r="AB104" i="3" s="1"/>
  <c r="Y97" i="3"/>
  <c r="Y96" i="3"/>
  <c r="AB96" i="3" s="1"/>
  <c r="Y89" i="3"/>
  <c r="Y88" i="3"/>
  <c r="AB88" i="3" s="1"/>
  <c r="Y81" i="3"/>
  <c r="Y80" i="3"/>
  <c r="AB80" i="3" s="1"/>
  <c r="Y73" i="3"/>
  <c r="Y72" i="3"/>
  <c r="AB72" i="3" s="1"/>
  <c r="Y65" i="3"/>
  <c r="Y64" i="3"/>
  <c r="AB64" i="3" s="1"/>
  <c r="Y57" i="3"/>
  <c r="Y56" i="3"/>
  <c r="AB56" i="3" s="1"/>
  <c r="Y49" i="3"/>
  <c r="Y48" i="3"/>
  <c r="AB48" i="3" s="1"/>
  <c r="Y41" i="3"/>
  <c r="Y40" i="3"/>
  <c r="AB40" i="3" s="1"/>
  <c r="Y33" i="3"/>
  <c r="Y32" i="3"/>
  <c r="AB32" i="3" s="1"/>
  <c r="BB30" i="15"/>
  <c r="AP119" i="3"/>
  <c r="T119" i="3" s="1"/>
  <c r="AS119" i="3" s="1"/>
  <c r="AP116" i="3"/>
  <c r="T116" i="3" s="1"/>
  <c r="AS116" i="3" s="1"/>
  <c r="AP111" i="3"/>
  <c r="T111" i="3" s="1"/>
  <c r="AS111" i="3" s="1"/>
  <c r="AP108" i="3"/>
  <c r="T108" i="3" s="1"/>
  <c r="AS108" i="3" s="1"/>
  <c r="AP103" i="3"/>
  <c r="T103" i="3" s="1"/>
  <c r="AS103" i="3" s="1"/>
  <c r="AP100" i="3"/>
  <c r="T100" i="3" s="1"/>
  <c r="AS100" i="3" s="1"/>
  <c r="AP97" i="3"/>
  <c r="T97" i="3" s="1"/>
  <c r="AS97" i="3" s="1"/>
  <c r="AP92" i="3"/>
  <c r="T92" i="3" s="1"/>
  <c r="AS92" i="3" s="1"/>
  <c r="AP89" i="3"/>
  <c r="T89" i="3" s="1"/>
  <c r="AS89" i="3" s="1"/>
  <c r="AP84" i="3"/>
  <c r="T84" i="3" s="1"/>
  <c r="AS84" i="3" s="1"/>
  <c r="AP81" i="3"/>
  <c r="T81" i="3" s="1"/>
  <c r="AS81" i="3" s="1"/>
  <c r="AP76" i="3"/>
  <c r="T76" i="3" s="1"/>
  <c r="AS76" i="3" s="1"/>
  <c r="AP73" i="3"/>
  <c r="T73" i="3" s="1"/>
  <c r="AS73" i="3" s="1"/>
  <c r="AP68" i="3"/>
  <c r="T68" i="3" s="1"/>
  <c r="AS68" i="3" s="1"/>
  <c r="AP65" i="3"/>
  <c r="T65" i="3" s="1"/>
  <c r="AS65" i="3" s="1"/>
  <c r="AP60" i="3"/>
  <c r="T60" i="3" s="1"/>
  <c r="AS60" i="3" s="1"/>
  <c r="AP57" i="3"/>
  <c r="T57" i="3" s="1"/>
  <c r="AS57" i="3" s="1"/>
  <c r="AP52" i="3"/>
  <c r="T52" i="3" s="1"/>
  <c r="AS52" i="3" s="1"/>
  <c r="AP49" i="3"/>
  <c r="T49" i="3" s="1"/>
  <c r="AS49" i="3" s="1"/>
  <c r="AP44" i="3"/>
  <c r="T44" i="3" s="1"/>
  <c r="AS44" i="3" s="1"/>
  <c r="AP41" i="3"/>
  <c r="T41" i="3" s="1"/>
  <c r="AS41" i="3" s="1"/>
  <c r="AP36" i="3"/>
  <c r="T36" i="3" s="1"/>
  <c r="AS36" i="3" s="1"/>
  <c r="AP33" i="3"/>
  <c r="T33" i="3" s="1"/>
  <c r="AS33" i="3" s="1"/>
  <c r="X29" i="3"/>
  <c r="AD29" i="3" s="1"/>
  <c r="CJ29" i="3" s="1"/>
  <c r="Y26" i="3"/>
  <c r="AB26" i="3" s="1"/>
  <c r="Y122" i="3"/>
  <c r="AB122" i="3" s="1"/>
  <c r="Y118" i="3"/>
  <c r="AB118" i="3" s="1"/>
  <c r="Y114" i="3"/>
  <c r="AE114" i="3" s="1"/>
  <c r="AF114" i="3" s="1"/>
  <c r="Y110" i="3"/>
  <c r="Y106" i="3"/>
  <c r="AE106" i="3" s="1"/>
  <c r="AF106" i="3" s="1"/>
  <c r="Y102" i="3"/>
  <c r="AE102" i="3" s="1"/>
  <c r="AF102" i="3" s="1"/>
  <c r="Y98" i="3"/>
  <c r="AE98" i="3" s="1"/>
  <c r="AF98" i="3" s="1"/>
  <c r="Y94" i="3"/>
  <c r="Y90" i="3"/>
  <c r="AE90" i="3" s="1"/>
  <c r="AF90" i="3" s="1"/>
  <c r="Y86" i="3"/>
  <c r="AB86" i="3" s="1"/>
  <c r="Y82" i="3"/>
  <c r="AE82" i="3" s="1"/>
  <c r="AF82" i="3" s="1"/>
  <c r="Y78" i="3"/>
  <c r="Y74" i="3"/>
  <c r="AE74" i="3" s="1"/>
  <c r="AF74" i="3" s="1"/>
  <c r="Y70" i="3"/>
  <c r="AB70" i="3" s="1"/>
  <c r="Y66" i="3"/>
  <c r="AE66" i="3" s="1"/>
  <c r="AF66" i="3" s="1"/>
  <c r="Y62" i="3"/>
  <c r="Y58" i="3"/>
  <c r="AE58" i="3" s="1"/>
  <c r="AF58" i="3" s="1"/>
  <c r="Y54" i="3"/>
  <c r="AB54" i="3" s="1"/>
  <c r="Y50" i="3"/>
  <c r="AE50" i="3" s="1"/>
  <c r="AF50" i="3" s="1"/>
  <c r="Y46" i="3"/>
  <c r="Y42" i="3"/>
  <c r="AE42" i="3" s="1"/>
  <c r="AF42" i="3" s="1"/>
  <c r="Y38" i="3"/>
  <c r="AB38" i="3" s="1"/>
  <c r="Y34" i="3"/>
  <c r="AB34" i="3" s="1"/>
  <c r="Y30" i="3"/>
  <c r="AB67" i="15"/>
  <c r="Y67" i="15"/>
  <c r="AB65" i="15"/>
  <c r="Y65" i="15"/>
  <c r="AA65" i="15" s="1"/>
  <c r="AB63" i="15"/>
  <c r="Y63" i="15"/>
  <c r="AA63" i="15" s="1"/>
  <c r="AB61" i="15"/>
  <c r="Y61" i="15"/>
  <c r="AB59" i="15"/>
  <c r="Y59" i="15"/>
  <c r="AB57" i="15"/>
  <c r="Y57" i="15"/>
  <c r="AB55" i="15"/>
  <c r="Y55" i="15"/>
  <c r="AB45" i="15"/>
  <c r="Y45" i="15"/>
  <c r="BB67" i="15"/>
  <c r="BB65" i="15"/>
  <c r="BB63" i="15"/>
  <c r="BB61" i="15"/>
  <c r="BB59" i="15"/>
  <c r="BB57" i="15"/>
  <c r="BB55" i="15"/>
  <c r="BB53" i="15"/>
  <c r="BB51" i="15"/>
  <c r="BB49" i="15"/>
  <c r="BB47" i="15"/>
  <c r="BB45" i="15"/>
  <c r="BB43" i="15"/>
  <c r="BB66" i="15"/>
  <c r="BB64" i="15"/>
  <c r="BB62" i="15"/>
  <c r="BB60" i="15"/>
  <c r="BB58" i="15"/>
  <c r="BB56" i="15"/>
  <c r="BB54" i="15"/>
  <c r="BB52" i="15"/>
  <c r="BB50" i="15"/>
  <c r="BB48" i="15"/>
  <c r="BB46" i="15"/>
  <c r="BB44" i="15"/>
  <c r="Y44" i="15"/>
  <c r="Y37" i="15"/>
  <c r="AA37" i="15" s="1"/>
  <c r="Y33" i="15"/>
  <c r="AA33" i="15" s="1"/>
  <c r="Y28" i="15"/>
  <c r="AA28" i="15" s="1"/>
  <c r="AP122" i="3"/>
  <c r="T122" i="3" s="1"/>
  <c r="AS122" i="3" s="1"/>
  <c r="AP118" i="3"/>
  <c r="T118" i="3" s="1"/>
  <c r="AS118" i="3" s="1"/>
  <c r="AP114" i="3"/>
  <c r="T114" i="3" s="1"/>
  <c r="AS114" i="3" s="1"/>
  <c r="AP110" i="3"/>
  <c r="T110" i="3" s="1"/>
  <c r="AS110" i="3" s="1"/>
  <c r="AP106" i="3"/>
  <c r="T106" i="3" s="1"/>
  <c r="AS106" i="3" s="1"/>
  <c r="AP102" i="3"/>
  <c r="T102" i="3" s="1"/>
  <c r="AS102" i="3" s="1"/>
  <c r="AP99" i="3"/>
  <c r="T99" i="3" s="1"/>
  <c r="AS99" i="3" s="1"/>
  <c r="AP95" i="3"/>
  <c r="T95" i="3" s="1"/>
  <c r="AS95" i="3" s="1"/>
  <c r="AP91" i="3"/>
  <c r="T91" i="3" s="1"/>
  <c r="AS91" i="3" s="1"/>
  <c r="AP87" i="3"/>
  <c r="T87" i="3" s="1"/>
  <c r="AS87" i="3" s="1"/>
  <c r="AP83" i="3"/>
  <c r="T83" i="3" s="1"/>
  <c r="AS83" i="3" s="1"/>
  <c r="AP79" i="3"/>
  <c r="T79" i="3" s="1"/>
  <c r="AS79" i="3" s="1"/>
  <c r="AP75" i="3"/>
  <c r="T75" i="3" s="1"/>
  <c r="AS75" i="3" s="1"/>
  <c r="AP71" i="3"/>
  <c r="T71" i="3" s="1"/>
  <c r="AS71" i="3" s="1"/>
  <c r="AP67" i="3"/>
  <c r="T67" i="3" s="1"/>
  <c r="AS67" i="3" s="1"/>
  <c r="AP63" i="3"/>
  <c r="T63" i="3" s="1"/>
  <c r="AS63" i="3" s="1"/>
  <c r="AP59" i="3"/>
  <c r="T59" i="3" s="1"/>
  <c r="AS59" i="3" s="1"/>
  <c r="AP55" i="3"/>
  <c r="T55" i="3" s="1"/>
  <c r="AS55" i="3" s="1"/>
  <c r="AP51" i="3"/>
  <c r="T51" i="3" s="1"/>
  <c r="AS51" i="3" s="1"/>
  <c r="AP47" i="3"/>
  <c r="T47" i="3" s="1"/>
  <c r="AS47" i="3" s="1"/>
  <c r="AP43" i="3"/>
  <c r="T43" i="3" s="1"/>
  <c r="AS43" i="3" s="1"/>
  <c r="AP39" i="3"/>
  <c r="T39" i="3" s="1"/>
  <c r="AS39" i="3" s="1"/>
  <c r="AP35" i="3"/>
  <c r="T35" i="3" s="1"/>
  <c r="AS35" i="3" s="1"/>
  <c r="AP31" i="3"/>
  <c r="T31" i="3" s="1"/>
  <c r="AS31" i="3" s="1"/>
  <c r="X28" i="3"/>
  <c r="X27" i="3"/>
  <c r="X24" i="3"/>
  <c r="Y32" i="15"/>
  <c r="BB42" i="15"/>
  <c r="BW42" i="15" s="1"/>
  <c r="BB36" i="15"/>
  <c r="BB34" i="15"/>
  <c r="CP34" i="15" s="1"/>
  <c r="AB42" i="15"/>
  <c r="Y42" i="15"/>
  <c r="AD42" i="15" s="1"/>
  <c r="AB40" i="15"/>
  <c r="Y40" i="15"/>
  <c r="Y38" i="15"/>
  <c r="X36" i="15"/>
  <c r="X33" i="15"/>
  <c r="AE120" i="3"/>
  <c r="AF120" i="3" s="1"/>
  <c r="AE116" i="3"/>
  <c r="AF116" i="3" s="1"/>
  <c r="AE112" i="3"/>
  <c r="AF112" i="3" s="1"/>
  <c r="AE108" i="3"/>
  <c r="AF108" i="3" s="1"/>
  <c r="AB108" i="3"/>
  <c r="AE104" i="3"/>
  <c r="AF104" i="3" s="1"/>
  <c r="AE100" i="3"/>
  <c r="AF100" i="3" s="1"/>
  <c r="AE92" i="3"/>
  <c r="AF92" i="3" s="1"/>
  <c r="AE88" i="3"/>
  <c r="AF88" i="3" s="1"/>
  <c r="AE84" i="3"/>
  <c r="AF84" i="3" s="1"/>
  <c r="AB76" i="3"/>
  <c r="AE72" i="3"/>
  <c r="AF72" i="3" s="1"/>
  <c r="AE68" i="3"/>
  <c r="AF68" i="3" s="1"/>
  <c r="AE60" i="3"/>
  <c r="AF60" i="3" s="1"/>
  <c r="AE56" i="3"/>
  <c r="AF56" i="3" s="1"/>
  <c r="AE52" i="3"/>
  <c r="AF52" i="3" s="1"/>
  <c r="AB52" i="3"/>
  <c r="AE48" i="3"/>
  <c r="AF48" i="3" s="1"/>
  <c r="AE44" i="3"/>
  <c r="AF44" i="3" s="1"/>
  <c r="AB44" i="3"/>
  <c r="AE40" i="3"/>
  <c r="AF40" i="3" s="1"/>
  <c r="AE36" i="3"/>
  <c r="AF36" i="3" s="1"/>
  <c r="AE32" i="3"/>
  <c r="AF32" i="3" s="1"/>
  <c r="AB114" i="3"/>
  <c r="AE110" i="3"/>
  <c r="AF110" i="3" s="1"/>
  <c r="AB110" i="3"/>
  <c r="AB102" i="3"/>
  <c r="AB98" i="3"/>
  <c r="AE94" i="3"/>
  <c r="AF94" i="3" s="1"/>
  <c r="AB94" i="3"/>
  <c r="AE86" i="3"/>
  <c r="AF86" i="3" s="1"/>
  <c r="AB82" i="3"/>
  <c r="AE78" i="3"/>
  <c r="AF78" i="3" s="1"/>
  <c r="AB78" i="3"/>
  <c r="AB66" i="3"/>
  <c r="AE62" i="3"/>
  <c r="AF62" i="3" s="1"/>
  <c r="AB62" i="3"/>
  <c r="AB50" i="3"/>
  <c r="AE46" i="3"/>
  <c r="AF46" i="3" s="1"/>
  <c r="AB46" i="3"/>
  <c r="AB42" i="3"/>
  <c r="AE38" i="3"/>
  <c r="AF38" i="3" s="1"/>
  <c r="AE30" i="3"/>
  <c r="AF30" i="3" s="1"/>
  <c r="AB30" i="3"/>
  <c r="AB24" i="3"/>
  <c r="AE24" i="3" s="1"/>
  <c r="AF24" i="3" s="1"/>
  <c r="AB53" i="15"/>
  <c r="Y31" i="15"/>
  <c r="X31" i="15"/>
  <c r="Y30" i="15"/>
  <c r="X30" i="15"/>
  <c r="Y29" i="15"/>
  <c r="X29" i="15"/>
  <c r="AB66" i="15"/>
  <c r="Y66" i="15"/>
  <c r="AC66" i="15" s="1"/>
  <c r="AB64" i="15"/>
  <c r="Y64" i="15"/>
  <c r="AD64" i="15" s="1"/>
  <c r="AB62" i="15"/>
  <c r="Y62" i="15"/>
  <c r="AD62" i="15" s="1"/>
  <c r="AB60" i="15"/>
  <c r="Y60" i="15"/>
  <c r="AD60" i="15" s="1"/>
  <c r="AB58" i="15"/>
  <c r="Y58" i="15"/>
  <c r="AC58" i="15" s="1"/>
  <c r="AB56" i="15"/>
  <c r="Y56" i="15"/>
  <c r="AB54" i="15"/>
  <c r="Y54" i="15"/>
  <c r="Y53" i="15"/>
  <c r="AB52" i="15"/>
  <c r="Y52" i="15"/>
  <c r="AB51" i="15"/>
  <c r="Y51" i="15"/>
  <c r="AB50" i="15"/>
  <c r="Y50" i="15"/>
  <c r="AA50" i="15" s="1"/>
  <c r="AB49" i="15"/>
  <c r="Y49" i="15"/>
  <c r="AB48" i="15"/>
  <c r="Y48" i="15"/>
  <c r="AB47" i="15"/>
  <c r="Y47" i="15"/>
  <c r="AB46" i="15"/>
  <c r="Y46" i="15"/>
  <c r="AC46" i="15" s="1"/>
  <c r="Y35" i="15"/>
  <c r="AA35" i="15" s="1"/>
  <c r="BB35" i="15"/>
  <c r="CO35" i="15" s="1"/>
  <c r="X35" i="15"/>
  <c r="X37" i="15"/>
  <c r="AX81" i="15"/>
  <c r="H83" i="15" s="1"/>
  <c r="BB28" i="15"/>
  <c r="D10" i="15"/>
  <c r="K92" i="15"/>
  <c r="J95" i="15"/>
  <c r="K95" i="15" s="1"/>
  <c r="N10" i="15"/>
  <c r="EB61" i="15"/>
  <c r="BU61" i="15" s="1"/>
  <c r="EB55" i="15"/>
  <c r="BU55" i="15" s="1"/>
  <c r="EB53" i="15"/>
  <c r="BU53" i="15" s="1"/>
  <c r="EB47" i="15"/>
  <c r="BU47" i="15" s="1"/>
  <c r="AQ67" i="15"/>
  <c r="AR67" i="15" s="1"/>
  <c r="AQ65" i="15"/>
  <c r="AR65" i="15" s="1"/>
  <c r="AQ63" i="15"/>
  <c r="AR63" i="15" s="1"/>
  <c r="AQ61" i="15"/>
  <c r="AR61" i="15" s="1"/>
  <c r="AQ59" i="15"/>
  <c r="AR59" i="15" s="1"/>
  <c r="AQ57" i="15"/>
  <c r="AR57" i="15" s="1"/>
  <c r="AQ55" i="15"/>
  <c r="AR55" i="15" s="1"/>
  <c r="AQ53" i="15"/>
  <c r="AR53" i="15" s="1"/>
  <c r="AQ51" i="15"/>
  <c r="AR51" i="15" s="1"/>
  <c r="AQ49" i="15"/>
  <c r="AR49" i="15" s="1"/>
  <c r="AQ47" i="15"/>
  <c r="AR47" i="15" s="1"/>
  <c r="AQ45" i="15"/>
  <c r="AR45" i="15" s="1"/>
  <c r="AQ43" i="15"/>
  <c r="AR43" i="15" s="1"/>
  <c r="AQ41" i="15"/>
  <c r="AR41" i="15" s="1"/>
  <c r="AQ39" i="15"/>
  <c r="AR39" i="15" s="1"/>
  <c r="AQ35" i="15"/>
  <c r="AR35" i="15" s="1"/>
  <c r="AQ33" i="15"/>
  <c r="AR33" i="15" s="1"/>
  <c r="AQ31" i="15"/>
  <c r="AR31" i="15" s="1"/>
  <c r="EB45" i="15"/>
  <c r="BU45" i="15" s="1"/>
  <c r="EB39" i="15"/>
  <c r="BU39" i="15" s="1"/>
  <c r="AF67" i="15"/>
  <c r="AG67" i="15"/>
  <c r="AH67" i="15" s="1"/>
  <c r="AF65" i="15"/>
  <c r="AG65" i="15"/>
  <c r="AH65" i="15" s="1"/>
  <c r="AF63" i="15"/>
  <c r="AG63" i="15"/>
  <c r="AH63" i="15" s="1"/>
  <c r="AF61" i="15"/>
  <c r="AG61" i="15"/>
  <c r="AH61" i="15" s="1"/>
  <c r="AF59" i="15"/>
  <c r="AG59" i="15"/>
  <c r="AH59" i="15" s="1"/>
  <c r="AF57" i="15"/>
  <c r="AG57" i="15"/>
  <c r="AH57" i="15" s="1"/>
  <c r="AF55" i="15"/>
  <c r="AG55" i="15"/>
  <c r="AH55" i="15" s="1"/>
  <c r="AF53" i="15"/>
  <c r="AG53" i="15"/>
  <c r="AH53" i="15" s="1"/>
  <c r="AF51" i="15"/>
  <c r="AG51" i="15"/>
  <c r="AH51" i="15" s="1"/>
  <c r="AF49" i="15"/>
  <c r="AG49" i="15"/>
  <c r="AH49" i="15" s="1"/>
  <c r="AF47" i="15"/>
  <c r="AG47" i="15"/>
  <c r="AH47" i="15" s="1"/>
  <c r="AF45" i="15"/>
  <c r="AG45" i="15"/>
  <c r="AH45" i="15" s="1"/>
  <c r="AF43" i="15"/>
  <c r="AG43" i="15"/>
  <c r="AH43" i="15" s="1"/>
  <c r="AF41" i="15"/>
  <c r="AG41" i="15"/>
  <c r="AH41" i="15" s="1"/>
  <c r="AF39" i="15"/>
  <c r="AG39" i="15"/>
  <c r="AH39" i="15" s="1"/>
  <c r="K94" i="15"/>
  <c r="AF31" i="15"/>
  <c r="AO70" i="15"/>
  <c r="AP29" i="15"/>
  <c r="AP70" i="15" s="1"/>
  <c r="EB48" i="15" l="1"/>
  <c r="BU48" i="15" s="1"/>
  <c r="EB56" i="15"/>
  <c r="BU56" i="15" s="1"/>
  <c r="EB64" i="15"/>
  <c r="BU64" i="15" s="1"/>
  <c r="EB52" i="15"/>
  <c r="BU52" i="15" s="1"/>
  <c r="EB40" i="15"/>
  <c r="BU40" i="15" s="1"/>
  <c r="DO48" i="3"/>
  <c r="BF48" i="3" s="1"/>
  <c r="DO40" i="3"/>
  <c r="BF40" i="3" s="1"/>
  <c r="DO24" i="3"/>
  <c r="BF24" i="3" s="1"/>
  <c r="DO120" i="3"/>
  <c r="BF120" i="3" s="1"/>
  <c r="DO116" i="3"/>
  <c r="BF116" i="3" s="1"/>
  <c r="DO112" i="3"/>
  <c r="BF112" i="3" s="1"/>
  <c r="DO108" i="3"/>
  <c r="BF108" i="3" s="1"/>
  <c r="DO104" i="3"/>
  <c r="BF104" i="3" s="1"/>
  <c r="DO100" i="3"/>
  <c r="BF100" i="3" s="1"/>
  <c r="DO96" i="3"/>
  <c r="BF96" i="3" s="1"/>
  <c r="DO92" i="3"/>
  <c r="BF92" i="3" s="1"/>
  <c r="DO88" i="3"/>
  <c r="BF88" i="3" s="1"/>
  <c r="DO84" i="3"/>
  <c r="BF84" i="3" s="1"/>
  <c r="DO80" i="3"/>
  <c r="BF80" i="3" s="1"/>
  <c r="DO76" i="3"/>
  <c r="BF76" i="3" s="1"/>
  <c r="DO72" i="3"/>
  <c r="BF72" i="3" s="1"/>
  <c r="DO68" i="3"/>
  <c r="BF68" i="3" s="1"/>
  <c r="DO64" i="3"/>
  <c r="BF64" i="3" s="1"/>
  <c r="DO60" i="3"/>
  <c r="BF60" i="3" s="1"/>
  <c r="DO56" i="3"/>
  <c r="BF56" i="3" s="1"/>
  <c r="AE75" i="3"/>
  <c r="AF75" i="3" s="1"/>
  <c r="CO28" i="15"/>
  <c r="BJ50" i="15"/>
  <c r="BI50" i="15" s="1"/>
  <c r="BG50" i="15" s="1"/>
  <c r="AD63" i="15"/>
  <c r="BJ40" i="15"/>
  <c r="BI40" i="15" s="1"/>
  <c r="BG40" i="15" s="1"/>
  <c r="BB32" i="15"/>
  <c r="CP32" i="15" s="1"/>
  <c r="AE54" i="3"/>
  <c r="AF54" i="3" s="1"/>
  <c r="AE64" i="3"/>
  <c r="AF64" i="3" s="1"/>
  <c r="AB74" i="3"/>
  <c r="AE96" i="3"/>
  <c r="AF96" i="3" s="1"/>
  <c r="AE70" i="3"/>
  <c r="AF70" i="3" s="1"/>
  <c r="AB83" i="3"/>
  <c r="AB58" i="3"/>
  <c r="AE118" i="3"/>
  <c r="AF118" i="3" s="1"/>
  <c r="AE80" i="3"/>
  <c r="AF80" i="3" s="1"/>
  <c r="AE91" i="3"/>
  <c r="AF91" i="3" s="1"/>
  <c r="AE99" i="3"/>
  <c r="AF99" i="3" s="1"/>
  <c r="BN68" i="3"/>
  <c r="BO67" i="3"/>
  <c r="C67" i="3" s="1"/>
  <c r="CA69" i="3"/>
  <c r="D70" i="3"/>
  <c r="AP29" i="3"/>
  <c r="T29" i="3" s="1"/>
  <c r="AS29" i="3" s="1"/>
  <c r="AD26" i="3"/>
  <c r="AD24" i="3"/>
  <c r="AP24" i="3" s="1"/>
  <c r="T24" i="3" s="1"/>
  <c r="AS24" i="3" s="1"/>
  <c r="AD27" i="3"/>
  <c r="AD25" i="3"/>
  <c r="AD28" i="3"/>
  <c r="CJ28" i="3" s="1"/>
  <c r="AE70" i="15"/>
  <c r="S92" i="15" s="1"/>
  <c r="Q70" i="15" s="1"/>
  <c r="BI29" i="15"/>
  <c r="BG29" i="15" s="1"/>
  <c r="DO28" i="3"/>
  <c r="BF28" i="3" s="1"/>
  <c r="DO49" i="3"/>
  <c r="BF49" i="3" s="1"/>
  <c r="DO41" i="3"/>
  <c r="BF41" i="3" s="1"/>
  <c r="DO36" i="3"/>
  <c r="BF36" i="3" s="1"/>
  <c r="BE65" i="15"/>
  <c r="R65" i="15" s="1"/>
  <c r="BD65" i="15" s="1"/>
  <c r="AV28" i="3"/>
  <c r="AU28" i="3" s="1"/>
  <c r="AT28" i="3" s="1"/>
  <c r="AD36" i="15"/>
  <c r="AC65" i="15"/>
  <c r="DO33" i="3"/>
  <c r="BF33" i="3" s="1"/>
  <c r="AD65" i="15"/>
  <c r="AC42" i="15"/>
  <c r="CP33" i="15"/>
  <c r="DO25" i="3"/>
  <c r="BF25" i="3" s="1"/>
  <c r="AC63" i="15"/>
  <c r="BV41" i="15"/>
  <c r="CO37" i="15"/>
  <c r="AU34" i="3"/>
  <c r="AT34" i="3" s="1"/>
  <c r="DO26" i="3"/>
  <c r="BF26" i="3" s="1"/>
  <c r="AF54" i="15"/>
  <c r="AI54" i="15"/>
  <c r="AG54" i="15"/>
  <c r="AH54" i="15" s="1"/>
  <c r="AG48" i="15"/>
  <c r="AH48" i="15" s="1"/>
  <c r="AI48" i="15"/>
  <c r="AF48" i="15"/>
  <c r="AF64" i="15"/>
  <c r="AI64" i="15"/>
  <c r="AF29" i="15"/>
  <c r="EB54" i="15"/>
  <c r="BU54" i="15" s="1"/>
  <c r="AA36" i="15"/>
  <c r="BW40" i="15"/>
  <c r="AG64" i="15"/>
  <c r="AH64" i="15" s="1"/>
  <c r="AU24" i="3"/>
  <c r="AT24" i="3" s="1"/>
  <c r="DO122" i="3"/>
  <c r="BF122" i="3" s="1"/>
  <c r="DO114" i="3"/>
  <c r="BF114" i="3" s="1"/>
  <c r="DO106" i="3"/>
  <c r="BF106" i="3" s="1"/>
  <c r="DO98" i="3"/>
  <c r="BF98" i="3" s="1"/>
  <c r="DO90" i="3"/>
  <c r="BF90" i="3" s="1"/>
  <c r="DO82" i="3"/>
  <c r="BF82" i="3" s="1"/>
  <c r="DO74" i="3"/>
  <c r="BF74" i="3" s="1"/>
  <c r="DO66" i="3"/>
  <c r="BF66" i="3" s="1"/>
  <c r="DO58" i="3"/>
  <c r="BF58" i="3" s="1"/>
  <c r="AF42" i="15"/>
  <c r="AG42" i="15"/>
  <c r="AH42" i="15" s="1"/>
  <c r="AI42" i="15"/>
  <c r="AF58" i="15"/>
  <c r="AI58" i="15"/>
  <c r="AG52" i="15"/>
  <c r="AH52" i="15" s="1"/>
  <c r="AF52" i="15"/>
  <c r="AI52" i="15"/>
  <c r="EB62" i="15"/>
  <c r="BU62" i="15" s="1"/>
  <c r="CP31" i="15"/>
  <c r="AV26" i="3"/>
  <c r="AU26" i="3" s="1"/>
  <c r="AT26" i="3" s="1"/>
  <c r="DO119" i="3"/>
  <c r="BF119" i="3" s="1"/>
  <c r="DO111" i="3"/>
  <c r="BF111" i="3" s="1"/>
  <c r="DO103" i="3"/>
  <c r="BF103" i="3" s="1"/>
  <c r="DO95" i="3"/>
  <c r="BF95" i="3" s="1"/>
  <c r="DO87" i="3"/>
  <c r="BF87" i="3" s="1"/>
  <c r="DO79" i="3"/>
  <c r="BF79" i="3" s="1"/>
  <c r="DO71" i="3"/>
  <c r="BF71" i="3" s="1"/>
  <c r="DO63" i="3"/>
  <c r="BF63" i="3" s="1"/>
  <c r="DO55" i="3"/>
  <c r="BF55" i="3" s="1"/>
  <c r="DO42" i="3"/>
  <c r="BF42" i="3" s="1"/>
  <c r="DO47" i="3"/>
  <c r="BF47" i="3" s="1"/>
  <c r="DO39" i="3"/>
  <c r="BF39" i="3" s="1"/>
  <c r="DO31" i="3"/>
  <c r="BF31" i="3" s="1"/>
  <c r="DO34" i="3"/>
  <c r="BF34" i="3" s="1"/>
  <c r="AF46" i="15"/>
  <c r="AI46" i="15"/>
  <c r="AG46" i="15"/>
  <c r="AH46" i="15" s="1"/>
  <c r="AF62" i="15"/>
  <c r="AI62" i="15"/>
  <c r="AG62" i="15"/>
  <c r="AH62" i="15" s="1"/>
  <c r="AG40" i="15"/>
  <c r="AH40" i="15" s="1"/>
  <c r="AF40" i="15"/>
  <c r="AI40" i="15"/>
  <c r="AF56" i="15"/>
  <c r="AI56" i="15"/>
  <c r="EB46" i="15"/>
  <c r="BU46" i="15" s="1"/>
  <c r="AC37" i="15"/>
  <c r="AF50" i="15"/>
  <c r="AG50" i="15"/>
  <c r="AH50" i="15" s="1"/>
  <c r="AI50" i="15"/>
  <c r="AF66" i="15"/>
  <c r="AI66" i="15"/>
  <c r="AG44" i="15"/>
  <c r="AH44" i="15" s="1"/>
  <c r="AF44" i="15"/>
  <c r="AI44" i="15"/>
  <c r="AG60" i="15"/>
  <c r="AH60" i="15" s="1"/>
  <c r="AI60" i="15"/>
  <c r="AA42" i="15"/>
  <c r="BE42" i="15" s="1"/>
  <c r="AU35" i="3"/>
  <c r="AT35" i="3" s="1"/>
  <c r="AU31" i="3"/>
  <c r="AT31" i="3" s="1"/>
  <c r="AU27" i="3"/>
  <c r="AT27" i="3" s="1"/>
  <c r="BI67" i="15"/>
  <c r="BG67" i="15" s="1"/>
  <c r="BI63" i="15"/>
  <c r="BG63" i="15" s="1"/>
  <c r="BI59" i="15"/>
  <c r="BG59" i="15" s="1"/>
  <c r="BI55" i="15"/>
  <c r="BG55" i="15" s="1"/>
  <c r="BI51" i="15"/>
  <c r="BG51" i="15" s="1"/>
  <c r="BI47" i="15"/>
  <c r="BG47" i="15" s="1"/>
  <c r="BI43" i="15"/>
  <c r="BG43" i="15" s="1"/>
  <c r="BI39" i="15"/>
  <c r="BG39" i="15" s="1"/>
  <c r="BI35" i="15"/>
  <c r="BG35" i="15" s="1"/>
  <c r="AU30" i="3"/>
  <c r="AT30" i="3" s="1"/>
  <c r="BI66" i="15"/>
  <c r="BG66" i="15" s="1"/>
  <c r="BI62" i="15"/>
  <c r="BG62" i="15" s="1"/>
  <c r="BI58" i="15"/>
  <c r="BG58" i="15" s="1"/>
  <c r="BI54" i="15"/>
  <c r="BG54" i="15" s="1"/>
  <c r="BI46" i="15"/>
  <c r="BG46" i="15" s="1"/>
  <c r="BI42" i="15"/>
  <c r="BG42" i="15" s="1"/>
  <c r="BI38" i="15"/>
  <c r="BG38" i="15" s="1"/>
  <c r="BI34" i="15"/>
  <c r="BG34" i="15" s="1"/>
  <c r="BI30" i="15"/>
  <c r="BG30" i="15" s="1"/>
  <c r="AU29" i="3"/>
  <c r="AT29" i="3" s="1"/>
  <c r="AU25" i="3"/>
  <c r="AT25" i="3" s="1"/>
  <c r="BI65" i="15"/>
  <c r="BG65" i="15" s="1"/>
  <c r="BI61" i="15"/>
  <c r="BG61" i="15" s="1"/>
  <c r="BI57" i="15"/>
  <c r="BG57" i="15" s="1"/>
  <c r="BI53" i="15"/>
  <c r="BG53" i="15" s="1"/>
  <c r="BI49" i="15"/>
  <c r="BG49" i="15" s="1"/>
  <c r="BI45" i="15"/>
  <c r="BG45" i="15" s="1"/>
  <c r="BI41" i="15"/>
  <c r="BG41" i="15" s="1"/>
  <c r="BI37" i="15"/>
  <c r="BG37" i="15" s="1"/>
  <c r="AU36" i="3"/>
  <c r="AT36" i="3" s="1"/>
  <c r="AU32" i="3"/>
  <c r="AT32" i="3" s="1"/>
  <c r="BI28" i="15"/>
  <c r="BG28" i="15" s="1"/>
  <c r="BI64" i="15"/>
  <c r="BG64" i="15" s="1"/>
  <c r="BI60" i="15"/>
  <c r="BG60" i="15" s="1"/>
  <c r="BI56" i="15"/>
  <c r="BG56" i="15" s="1"/>
  <c r="BI52" i="15"/>
  <c r="BG52" i="15" s="1"/>
  <c r="BI48" i="15"/>
  <c r="BG48" i="15" s="1"/>
  <c r="BI44" i="15"/>
  <c r="BG44" i="15" s="1"/>
  <c r="BI36" i="15"/>
  <c r="BG36" i="15" s="1"/>
  <c r="BI33" i="15"/>
  <c r="BG33" i="15" s="1"/>
  <c r="BI32" i="15"/>
  <c r="BG32" i="15" s="1"/>
  <c r="BI31" i="15"/>
  <c r="BG31" i="15" s="1"/>
  <c r="AU123" i="3"/>
  <c r="AT123" i="3" s="1"/>
  <c r="AU119" i="3"/>
  <c r="AT119" i="3" s="1"/>
  <c r="AU115" i="3"/>
  <c r="AT115" i="3" s="1"/>
  <c r="AU111" i="3"/>
  <c r="AT111" i="3" s="1"/>
  <c r="AU107" i="3"/>
  <c r="AT107" i="3" s="1"/>
  <c r="AU103" i="3"/>
  <c r="AT103" i="3" s="1"/>
  <c r="AU99" i="3"/>
  <c r="AT99" i="3" s="1"/>
  <c r="AU95" i="3"/>
  <c r="AT95" i="3" s="1"/>
  <c r="AU91" i="3"/>
  <c r="AT91" i="3" s="1"/>
  <c r="AU87" i="3"/>
  <c r="AT87" i="3" s="1"/>
  <c r="AU83" i="3"/>
  <c r="AT83" i="3" s="1"/>
  <c r="AU79" i="3"/>
  <c r="AT79" i="3" s="1"/>
  <c r="AU75" i="3"/>
  <c r="AT75" i="3" s="1"/>
  <c r="AU71" i="3"/>
  <c r="AT71" i="3" s="1"/>
  <c r="AU67" i="3"/>
  <c r="AT67" i="3" s="1"/>
  <c r="AU63" i="3"/>
  <c r="AT63" i="3" s="1"/>
  <c r="AU59" i="3"/>
  <c r="AT59" i="3" s="1"/>
  <c r="AU55" i="3"/>
  <c r="AT55" i="3" s="1"/>
  <c r="AU51" i="3"/>
  <c r="AT51" i="3" s="1"/>
  <c r="AU47" i="3"/>
  <c r="AT47" i="3" s="1"/>
  <c r="AU43" i="3"/>
  <c r="AT43" i="3" s="1"/>
  <c r="AU39" i="3"/>
  <c r="AT39" i="3" s="1"/>
  <c r="AU122" i="3"/>
  <c r="AT122" i="3" s="1"/>
  <c r="AU118" i="3"/>
  <c r="AT118" i="3" s="1"/>
  <c r="AU114" i="3"/>
  <c r="AT114" i="3" s="1"/>
  <c r="AU110" i="3"/>
  <c r="AT110" i="3" s="1"/>
  <c r="AU106" i="3"/>
  <c r="AT106" i="3" s="1"/>
  <c r="AU102" i="3"/>
  <c r="AT102" i="3" s="1"/>
  <c r="AU98" i="3"/>
  <c r="AT98" i="3" s="1"/>
  <c r="AU94" i="3"/>
  <c r="AT94" i="3" s="1"/>
  <c r="AU90" i="3"/>
  <c r="AT90" i="3" s="1"/>
  <c r="AU86" i="3"/>
  <c r="AT86" i="3" s="1"/>
  <c r="AU82" i="3"/>
  <c r="AT82" i="3" s="1"/>
  <c r="AU78" i="3"/>
  <c r="AT78" i="3" s="1"/>
  <c r="AU74" i="3"/>
  <c r="AT74" i="3" s="1"/>
  <c r="AU70" i="3"/>
  <c r="AT70" i="3" s="1"/>
  <c r="AU66" i="3"/>
  <c r="AT66" i="3" s="1"/>
  <c r="AU62" i="3"/>
  <c r="AT62" i="3" s="1"/>
  <c r="AU58" i="3"/>
  <c r="AT58" i="3" s="1"/>
  <c r="AU54" i="3"/>
  <c r="AT54" i="3" s="1"/>
  <c r="AU50" i="3"/>
  <c r="AT50" i="3" s="1"/>
  <c r="AU46" i="3"/>
  <c r="AT46" i="3" s="1"/>
  <c r="AU42" i="3"/>
  <c r="AT42" i="3" s="1"/>
  <c r="AU38" i="3"/>
  <c r="AT38" i="3" s="1"/>
  <c r="AU121" i="3"/>
  <c r="AT121" i="3" s="1"/>
  <c r="AU117" i="3"/>
  <c r="AT117" i="3" s="1"/>
  <c r="AU113" i="3"/>
  <c r="AT113" i="3" s="1"/>
  <c r="AU109" i="3"/>
  <c r="AT109" i="3" s="1"/>
  <c r="AU105" i="3"/>
  <c r="AT105" i="3" s="1"/>
  <c r="AU101" i="3"/>
  <c r="AT101" i="3" s="1"/>
  <c r="AU97" i="3"/>
  <c r="AT97" i="3" s="1"/>
  <c r="AU93" i="3"/>
  <c r="AT93" i="3" s="1"/>
  <c r="AU89" i="3"/>
  <c r="AT89" i="3" s="1"/>
  <c r="AU85" i="3"/>
  <c r="AT85" i="3" s="1"/>
  <c r="AU81" i="3"/>
  <c r="AT81" i="3" s="1"/>
  <c r="AU77" i="3"/>
  <c r="AT77" i="3" s="1"/>
  <c r="AU73" i="3"/>
  <c r="AT73" i="3" s="1"/>
  <c r="AU69" i="3"/>
  <c r="AT69" i="3" s="1"/>
  <c r="AU65" i="3"/>
  <c r="AT65" i="3" s="1"/>
  <c r="AU61" i="3"/>
  <c r="AT61" i="3" s="1"/>
  <c r="AU57" i="3"/>
  <c r="AT57" i="3" s="1"/>
  <c r="AU53" i="3"/>
  <c r="AT53" i="3" s="1"/>
  <c r="AU49" i="3"/>
  <c r="AT49" i="3" s="1"/>
  <c r="AU45" i="3"/>
  <c r="AT45" i="3" s="1"/>
  <c r="AU41" i="3"/>
  <c r="AT41" i="3" s="1"/>
  <c r="AU37" i="3"/>
  <c r="AT37" i="3" s="1"/>
  <c r="AU120" i="3"/>
  <c r="AT120" i="3" s="1"/>
  <c r="AU116" i="3"/>
  <c r="AT116" i="3" s="1"/>
  <c r="AU112" i="3"/>
  <c r="AT112" i="3" s="1"/>
  <c r="AU108" i="3"/>
  <c r="AT108" i="3" s="1"/>
  <c r="AU104" i="3"/>
  <c r="AT104" i="3" s="1"/>
  <c r="AU100" i="3"/>
  <c r="AT100" i="3" s="1"/>
  <c r="AU96" i="3"/>
  <c r="AT96" i="3" s="1"/>
  <c r="AU92" i="3"/>
  <c r="AT92" i="3" s="1"/>
  <c r="AU88" i="3"/>
  <c r="AT88" i="3" s="1"/>
  <c r="AU84" i="3"/>
  <c r="AT84" i="3" s="1"/>
  <c r="AU80" i="3"/>
  <c r="AT80" i="3" s="1"/>
  <c r="AU76" i="3"/>
  <c r="AT76" i="3" s="1"/>
  <c r="AU72" i="3"/>
  <c r="AT72" i="3" s="1"/>
  <c r="AU68" i="3"/>
  <c r="AT68" i="3" s="1"/>
  <c r="AU64" i="3"/>
  <c r="AT64" i="3" s="1"/>
  <c r="AU60" i="3"/>
  <c r="AT60" i="3" s="1"/>
  <c r="AU56" i="3"/>
  <c r="AT56" i="3" s="1"/>
  <c r="AU52" i="3"/>
  <c r="AT52" i="3" s="1"/>
  <c r="AU48" i="3"/>
  <c r="AT48" i="3" s="1"/>
  <c r="AU44" i="3"/>
  <c r="AT44" i="3" s="1"/>
  <c r="AU40" i="3"/>
  <c r="AT40" i="3" s="1"/>
  <c r="AW24" i="3"/>
  <c r="J82" i="15"/>
  <c r="J83" i="15" s="1"/>
  <c r="AB27" i="3"/>
  <c r="AE25" i="3"/>
  <c r="AF25" i="3" s="1"/>
  <c r="AP25" i="3"/>
  <c r="T25" i="3" s="1"/>
  <c r="AS25" i="3" s="1"/>
  <c r="CN44" i="15"/>
  <c r="AB44" i="15" s="1"/>
  <c r="CN38" i="15"/>
  <c r="AB38" i="15" s="1"/>
  <c r="BE63" i="15"/>
  <c r="R63" i="15" s="1"/>
  <c r="BD63" i="15" s="1"/>
  <c r="AE26" i="3"/>
  <c r="AF26" i="3" s="1"/>
  <c r="AP26" i="3" s="1"/>
  <c r="T26" i="3" s="1"/>
  <c r="AS26" i="3" s="1"/>
  <c r="AX24" i="3"/>
  <c r="AX129" i="3" s="1"/>
  <c r="AE34" i="3"/>
  <c r="AF34" i="3" s="1"/>
  <c r="AB90" i="3"/>
  <c r="AB106" i="3"/>
  <c r="AC33" i="15"/>
  <c r="AD50" i="15"/>
  <c r="AD46" i="15"/>
  <c r="AE122" i="3"/>
  <c r="AF122" i="3" s="1"/>
  <c r="AD33" i="15"/>
  <c r="AB51" i="3"/>
  <c r="BX40" i="15"/>
  <c r="T40" i="15" s="1"/>
  <c r="AA34" i="15"/>
  <c r="AE53" i="3"/>
  <c r="AF53" i="3" s="1"/>
  <c r="AB53" i="3"/>
  <c r="AE59" i="3"/>
  <c r="AF59" i="3" s="1"/>
  <c r="AB59" i="3"/>
  <c r="AE55" i="3"/>
  <c r="AF55" i="3" s="1"/>
  <c r="AB55" i="3"/>
  <c r="AB35" i="3"/>
  <c r="CJ24" i="3"/>
  <c r="AC50" i="15"/>
  <c r="AA46" i="15"/>
  <c r="BE46" i="15" s="1"/>
  <c r="AC28" i="15"/>
  <c r="AD37" i="15"/>
  <c r="AE107" i="3"/>
  <c r="AF107" i="3" s="1"/>
  <c r="AE123" i="3"/>
  <c r="AF123" i="3" s="1"/>
  <c r="CP29" i="15"/>
  <c r="CO42" i="15"/>
  <c r="CO34" i="15"/>
  <c r="BX42" i="15"/>
  <c r="T42" i="15" s="1"/>
  <c r="CP42" i="15"/>
  <c r="BV42" i="15"/>
  <c r="AD34" i="15"/>
  <c r="BE50" i="15"/>
  <c r="CQ50" i="15" s="1"/>
  <c r="AC62" i="15"/>
  <c r="AE119" i="3"/>
  <c r="AF119" i="3" s="1"/>
  <c r="AB119" i="3"/>
  <c r="AC64" i="15"/>
  <c r="AA66" i="15"/>
  <c r="BE66" i="15" s="1"/>
  <c r="CQ66" i="15" s="1"/>
  <c r="AD58" i="15"/>
  <c r="AC60" i="15"/>
  <c r="AE117" i="3"/>
  <c r="AF117" i="3" s="1"/>
  <c r="AB117" i="3"/>
  <c r="BL28" i="15"/>
  <c r="AA64" i="15"/>
  <c r="BE64" i="15" s="1"/>
  <c r="CQ64" i="15" s="1"/>
  <c r="AD66" i="15"/>
  <c r="AA58" i="15"/>
  <c r="BE58" i="15" s="1"/>
  <c r="CQ58" i="15" s="1"/>
  <c r="AA62" i="15"/>
  <c r="BE62" i="15" s="1"/>
  <c r="CQ62" i="15" s="1"/>
  <c r="AA60" i="15"/>
  <c r="BE60" i="15" s="1"/>
  <c r="CQ60" i="15" s="1"/>
  <c r="AE85" i="3"/>
  <c r="AF85" i="3" s="1"/>
  <c r="AB85" i="3"/>
  <c r="AE87" i="3"/>
  <c r="AF87" i="3" s="1"/>
  <c r="AB87" i="3"/>
  <c r="CO32" i="15"/>
  <c r="CO40" i="15"/>
  <c r="CP40" i="15"/>
  <c r="AB39" i="3"/>
  <c r="AE39" i="3"/>
  <c r="AF39" i="3" s="1"/>
  <c r="AB71" i="3"/>
  <c r="AE71" i="3"/>
  <c r="AF71" i="3" s="1"/>
  <c r="AB103" i="3"/>
  <c r="AE103" i="3"/>
  <c r="AF103" i="3" s="1"/>
  <c r="BW39" i="15"/>
  <c r="CO39" i="15"/>
  <c r="CP39" i="15"/>
  <c r="CO38" i="15"/>
  <c r="CP38" i="15"/>
  <c r="AE37" i="3"/>
  <c r="AF37" i="3" s="1"/>
  <c r="AB37" i="3"/>
  <c r="AB43" i="3"/>
  <c r="AE43" i="3"/>
  <c r="AF43" i="3" s="1"/>
  <c r="AE69" i="3"/>
  <c r="AF69" i="3" s="1"/>
  <c r="AB69" i="3"/>
  <c r="AE101" i="3"/>
  <c r="AF101" i="3" s="1"/>
  <c r="AB101" i="3"/>
  <c r="BW41" i="15"/>
  <c r="CO41" i="15"/>
  <c r="CP41" i="15"/>
  <c r="AA39" i="15"/>
  <c r="BE39" i="15" s="1"/>
  <c r="CQ39" i="15" s="1"/>
  <c r="AD39" i="15"/>
  <c r="AC39" i="15"/>
  <c r="AA41" i="15"/>
  <c r="BE41" i="15" s="1"/>
  <c r="CQ41" i="15" s="1"/>
  <c r="AC41" i="15"/>
  <c r="AD41" i="15"/>
  <c r="AA43" i="15"/>
  <c r="BE43" i="15" s="1"/>
  <c r="R43" i="15" s="1"/>
  <c r="BD43" i="15" s="1"/>
  <c r="AC43" i="15"/>
  <c r="AD43" i="15"/>
  <c r="AB31" i="3"/>
  <c r="AE31" i="3"/>
  <c r="AF31" i="3" s="1"/>
  <c r="AE45" i="3"/>
  <c r="AF45" i="3" s="1"/>
  <c r="AB45" i="3"/>
  <c r="AE63" i="3"/>
  <c r="AF63" i="3" s="1"/>
  <c r="AB63" i="3"/>
  <c r="AE77" i="3"/>
  <c r="AF77" i="3" s="1"/>
  <c r="AB77" i="3"/>
  <c r="AE95" i="3"/>
  <c r="AF95" i="3" s="1"/>
  <c r="AB95" i="3"/>
  <c r="AE109" i="3"/>
  <c r="AF109" i="3" s="1"/>
  <c r="AB109" i="3"/>
  <c r="AB47" i="3"/>
  <c r="AE47" i="3"/>
  <c r="AF47" i="3" s="1"/>
  <c r="AE61" i="3"/>
  <c r="AF61" i="3" s="1"/>
  <c r="AB61" i="3"/>
  <c r="AE79" i="3"/>
  <c r="AF79" i="3" s="1"/>
  <c r="AB79" i="3"/>
  <c r="AE93" i="3"/>
  <c r="AF93" i="3" s="1"/>
  <c r="AB93" i="3"/>
  <c r="AE111" i="3"/>
  <c r="AF111" i="3" s="1"/>
  <c r="AB111" i="3"/>
  <c r="AC35" i="15"/>
  <c r="CO30" i="15"/>
  <c r="CP30" i="15"/>
  <c r="AB33" i="3"/>
  <c r="AE33" i="3"/>
  <c r="AF33" i="3" s="1"/>
  <c r="AB41" i="3"/>
  <c r="AE41" i="3"/>
  <c r="AF41" i="3" s="1"/>
  <c r="AB49" i="3"/>
  <c r="AE49" i="3"/>
  <c r="AF49" i="3" s="1"/>
  <c r="AB57" i="3"/>
  <c r="AE57" i="3"/>
  <c r="AF57" i="3" s="1"/>
  <c r="AB65" i="3"/>
  <c r="AE65" i="3"/>
  <c r="AF65" i="3" s="1"/>
  <c r="AB73" i="3"/>
  <c r="AE73" i="3"/>
  <c r="AF73" i="3" s="1"/>
  <c r="AB81" i="3"/>
  <c r="AE81" i="3"/>
  <c r="AF81" i="3" s="1"/>
  <c r="AB89" i="3"/>
  <c r="AE89" i="3"/>
  <c r="AF89" i="3" s="1"/>
  <c r="AB97" i="3"/>
  <c r="AE97" i="3"/>
  <c r="AF97" i="3" s="1"/>
  <c r="AB105" i="3"/>
  <c r="AE105" i="3"/>
  <c r="AF105" i="3" s="1"/>
  <c r="AB113" i="3"/>
  <c r="AE113" i="3"/>
  <c r="AF113" i="3" s="1"/>
  <c r="AE121" i="3"/>
  <c r="AF121" i="3" s="1"/>
  <c r="AB121" i="3"/>
  <c r="BW46" i="15"/>
  <c r="BX46" i="15"/>
  <c r="T46" i="15" s="1"/>
  <c r="BV46" i="15"/>
  <c r="CP46" i="15"/>
  <c r="CO46" i="15"/>
  <c r="BW50" i="15"/>
  <c r="BX50" i="15"/>
  <c r="T50" i="15" s="1"/>
  <c r="BV50" i="15"/>
  <c r="CP50" i="15"/>
  <c r="CO50" i="15"/>
  <c r="BW54" i="15"/>
  <c r="BX54" i="15"/>
  <c r="T54" i="15" s="1"/>
  <c r="BV54" i="15"/>
  <c r="CP54" i="15"/>
  <c r="CO54" i="15"/>
  <c r="BW58" i="15"/>
  <c r="BX58" i="15"/>
  <c r="T58" i="15" s="1"/>
  <c r="BV58" i="15"/>
  <c r="CP58" i="15"/>
  <c r="CO58" i="15"/>
  <c r="BW62" i="15"/>
  <c r="BX62" i="15"/>
  <c r="T62" i="15" s="1"/>
  <c r="BV62" i="15"/>
  <c r="CP62" i="15"/>
  <c r="CO62" i="15"/>
  <c r="BW66" i="15"/>
  <c r="BX66" i="15"/>
  <c r="T66" i="15" s="1"/>
  <c r="BV66" i="15"/>
  <c r="CP66" i="15"/>
  <c r="CO66" i="15"/>
  <c r="BW45" i="15"/>
  <c r="BV45" i="15"/>
  <c r="BX45" i="15"/>
  <c r="T45" i="15" s="1"/>
  <c r="CP45" i="15"/>
  <c r="CO45" i="15"/>
  <c r="BW49" i="15"/>
  <c r="BV49" i="15"/>
  <c r="BX49" i="15"/>
  <c r="T49" i="15" s="1"/>
  <c r="CP49" i="15"/>
  <c r="CO49" i="15"/>
  <c r="BW53" i="15"/>
  <c r="BV53" i="15"/>
  <c r="BX53" i="15"/>
  <c r="T53" i="15" s="1"/>
  <c r="CP53" i="15"/>
  <c r="CO53" i="15"/>
  <c r="BW57" i="15"/>
  <c r="BV57" i="15"/>
  <c r="BX57" i="15"/>
  <c r="T57" i="15" s="1"/>
  <c r="CP57" i="15"/>
  <c r="CO57" i="15"/>
  <c r="BW61" i="15"/>
  <c r="BV61" i="15"/>
  <c r="BX61" i="15"/>
  <c r="T61" i="15" s="1"/>
  <c r="CP61" i="15"/>
  <c r="CO61" i="15"/>
  <c r="BW65" i="15"/>
  <c r="BV65" i="15"/>
  <c r="BX65" i="15"/>
  <c r="T65" i="15" s="1"/>
  <c r="CP65" i="15"/>
  <c r="CO65" i="15"/>
  <c r="AA45" i="15"/>
  <c r="BE45" i="15" s="1"/>
  <c r="R45" i="15" s="1"/>
  <c r="BD45" i="15" s="1"/>
  <c r="AD45" i="15"/>
  <c r="AC45" i="15"/>
  <c r="AA55" i="15"/>
  <c r="BE55" i="15" s="1"/>
  <c r="CQ55" i="15" s="1"/>
  <c r="AD55" i="15"/>
  <c r="AC55" i="15"/>
  <c r="AA57" i="15"/>
  <c r="BE57" i="15" s="1"/>
  <c r="R57" i="15" s="1"/>
  <c r="BD57" i="15" s="1"/>
  <c r="AC57" i="15"/>
  <c r="AD57" i="15"/>
  <c r="AA59" i="15"/>
  <c r="BE59" i="15" s="1"/>
  <c r="CQ59" i="15" s="1"/>
  <c r="AD59" i="15"/>
  <c r="AC59" i="15"/>
  <c r="AA61" i="15"/>
  <c r="BE61" i="15" s="1"/>
  <c r="AD61" i="15"/>
  <c r="AC61" i="15"/>
  <c r="AA67" i="15"/>
  <c r="BE67" i="15" s="1"/>
  <c r="R67" i="15" s="1"/>
  <c r="BD67" i="15" s="1"/>
  <c r="AC67" i="15"/>
  <c r="AD67" i="15"/>
  <c r="AA44" i="15"/>
  <c r="AD44" i="15"/>
  <c r="AC44" i="15"/>
  <c r="CP44" i="15"/>
  <c r="CO44" i="15"/>
  <c r="BW48" i="15"/>
  <c r="BX48" i="15"/>
  <c r="T48" i="15" s="1"/>
  <c r="BV48" i="15"/>
  <c r="CP48" i="15"/>
  <c r="CO48" i="15"/>
  <c r="BW52" i="15"/>
  <c r="BX52" i="15"/>
  <c r="T52" i="15" s="1"/>
  <c r="BV52" i="15"/>
  <c r="CP52" i="15"/>
  <c r="CO52" i="15"/>
  <c r="BW56" i="15"/>
  <c r="BX56" i="15"/>
  <c r="T56" i="15" s="1"/>
  <c r="BV56" i="15"/>
  <c r="CP56" i="15"/>
  <c r="CO56" i="15"/>
  <c r="BW60" i="15"/>
  <c r="BX60" i="15"/>
  <c r="T60" i="15" s="1"/>
  <c r="BV60" i="15"/>
  <c r="CP60" i="15"/>
  <c r="CO60" i="15"/>
  <c r="BW64" i="15"/>
  <c r="BX64" i="15"/>
  <c r="T64" i="15" s="1"/>
  <c r="BV64" i="15"/>
  <c r="CP64" i="15"/>
  <c r="CO64" i="15"/>
  <c r="BW43" i="15"/>
  <c r="BV43" i="15"/>
  <c r="BX43" i="15"/>
  <c r="T43" i="15" s="1"/>
  <c r="CP43" i="15"/>
  <c r="CO43" i="15"/>
  <c r="BW47" i="15"/>
  <c r="BV47" i="15"/>
  <c r="BX47" i="15"/>
  <c r="T47" i="15" s="1"/>
  <c r="CP47" i="15"/>
  <c r="CO47" i="15"/>
  <c r="BW51" i="15"/>
  <c r="BV51" i="15"/>
  <c r="BX51" i="15"/>
  <c r="T51" i="15" s="1"/>
  <c r="CP51" i="15"/>
  <c r="CO51" i="15"/>
  <c r="BW55" i="15"/>
  <c r="BV55" i="15"/>
  <c r="BX55" i="15"/>
  <c r="T55" i="15" s="1"/>
  <c r="CP55" i="15"/>
  <c r="CO55" i="15"/>
  <c r="BW59" i="15"/>
  <c r="BV59" i="15"/>
  <c r="BX59" i="15"/>
  <c r="T59" i="15" s="1"/>
  <c r="CP59" i="15"/>
  <c r="CO59" i="15"/>
  <c r="BW63" i="15"/>
  <c r="BV63" i="15"/>
  <c r="BX63" i="15"/>
  <c r="T63" i="15" s="1"/>
  <c r="CP63" i="15"/>
  <c r="CO63" i="15"/>
  <c r="BW67" i="15"/>
  <c r="BV67" i="15"/>
  <c r="BX67" i="15"/>
  <c r="T67" i="15" s="1"/>
  <c r="CP67" i="15"/>
  <c r="CO67" i="15"/>
  <c r="AJ28" i="15"/>
  <c r="AK28" i="15" s="1"/>
  <c r="CN30" i="15"/>
  <c r="AB30" i="15" s="1"/>
  <c r="CN28" i="15"/>
  <c r="CN29" i="15"/>
  <c r="AB29" i="15" s="1"/>
  <c r="CN31" i="15"/>
  <c r="AB31" i="15" s="1"/>
  <c r="CN32" i="15"/>
  <c r="AB32" i="15" s="1"/>
  <c r="CN33" i="15"/>
  <c r="AB33" i="15" s="1"/>
  <c r="BE33" i="15" s="1"/>
  <c r="CN34" i="15"/>
  <c r="AB34" i="15" s="1"/>
  <c r="CN35" i="15"/>
  <c r="AB35" i="15" s="1"/>
  <c r="BE35" i="15" s="1"/>
  <c r="CN36" i="15"/>
  <c r="AB36" i="15" s="1"/>
  <c r="CN37" i="15"/>
  <c r="AB37" i="15" s="1"/>
  <c r="BE37" i="15" s="1"/>
  <c r="CP35" i="15"/>
  <c r="CO36" i="15"/>
  <c r="CP36" i="15"/>
  <c r="AA32" i="15"/>
  <c r="AD32" i="15"/>
  <c r="AC32" i="15"/>
  <c r="AA38" i="15"/>
  <c r="AD38" i="15"/>
  <c r="AC38" i="15"/>
  <c r="AA40" i="15"/>
  <c r="BE40" i="15" s="1"/>
  <c r="R40" i="15" s="1"/>
  <c r="BD40" i="15" s="1"/>
  <c r="AD40" i="15"/>
  <c r="AC40" i="15"/>
  <c r="AA54" i="15"/>
  <c r="BE54" i="15" s="1"/>
  <c r="R54" i="15" s="1"/>
  <c r="BD54" i="15" s="1"/>
  <c r="AC54" i="15"/>
  <c r="AD54" i="15"/>
  <c r="AA56" i="15"/>
  <c r="BE56" i="15" s="1"/>
  <c r="R56" i="15" s="1"/>
  <c r="BD56" i="15" s="1"/>
  <c r="AD56" i="15"/>
  <c r="AC56" i="15"/>
  <c r="AD35" i="15"/>
  <c r="AA47" i="15"/>
  <c r="BE47" i="15" s="1"/>
  <c r="CQ47" i="15" s="1"/>
  <c r="AC47" i="15"/>
  <c r="AD47" i="15"/>
  <c r="AA48" i="15"/>
  <c r="BE48" i="15" s="1"/>
  <c r="R48" i="15" s="1"/>
  <c r="BD48" i="15" s="1"/>
  <c r="AC48" i="15"/>
  <c r="AD48" i="15"/>
  <c r="AA49" i="15"/>
  <c r="BE49" i="15" s="1"/>
  <c r="CQ49" i="15" s="1"/>
  <c r="AC49" i="15"/>
  <c r="AD49" i="15"/>
  <c r="AA51" i="15"/>
  <c r="BE51" i="15" s="1"/>
  <c r="R51" i="15" s="1"/>
  <c r="BD51" i="15" s="1"/>
  <c r="AC51" i="15"/>
  <c r="AD51" i="15" s="1"/>
  <c r="AA52" i="15"/>
  <c r="BE52" i="15" s="1"/>
  <c r="CQ52" i="15" s="1"/>
  <c r="AC52" i="15"/>
  <c r="AD52" i="15"/>
  <c r="AA53" i="15"/>
  <c r="BE53" i="15" s="1"/>
  <c r="R53" i="15" s="1"/>
  <c r="BD53" i="15" s="1"/>
  <c r="AC53" i="15"/>
  <c r="AD53" i="15"/>
  <c r="AA29" i="15"/>
  <c r="AC29" i="15" s="1"/>
  <c r="AD29" i="15" s="1"/>
  <c r="AA30" i="15"/>
  <c r="AA31" i="15"/>
  <c r="AC31" i="15"/>
  <c r="AD31" i="15"/>
  <c r="X73" i="15"/>
  <c r="CP28" i="15"/>
  <c r="AJ67" i="15"/>
  <c r="AN67" i="15" s="1"/>
  <c r="AJ31" i="15"/>
  <c r="AL31" i="15" s="1"/>
  <c r="AM31" i="15" s="1"/>
  <c r="AJ51" i="15"/>
  <c r="AL51" i="15" s="1"/>
  <c r="AM51" i="15" s="1"/>
  <c r="AJ50" i="15"/>
  <c r="AN50" i="15" s="1"/>
  <c r="AJ59" i="15"/>
  <c r="AL59" i="15" s="1"/>
  <c r="AM59" i="15" s="1"/>
  <c r="AJ43" i="15"/>
  <c r="AL43" i="15" s="1"/>
  <c r="AM43" i="15" s="1"/>
  <c r="AJ56" i="15"/>
  <c r="AK56" i="15" s="1"/>
  <c r="AJ63" i="15"/>
  <c r="AL63" i="15" s="1"/>
  <c r="AM63" i="15" s="1"/>
  <c r="AJ55" i="15"/>
  <c r="AL55" i="15" s="1"/>
  <c r="AM55" i="15" s="1"/>
  <c r="AJ47" i="15"/>
  <c r="AL47" i="15" s="1"/>
  <c r="AM47" i="15" s="1"/>
  <c r="AJ39" i="15"/>
  <c r="AL39" i="15" s="1"/>
  <c r="AM39" i="15" s="1"/>
  <c r="AJ66" i="15"/>
  <c r="AN66" i="15" s="1"/>
  <c r="AJ34" i="15"/>
  <c r="AL34" i="15" s="1"/>
  <c r="AM34" i="15" s="1"/>
  <c r="AJ40" i="15"/>
  <c r="AN40" i="15" s="1"/>
  <c r="AJ65" i="15"/>
  <c r="AL65" i="15" s="1"/>
  <c r="AM65" i="15" s="1"/>
  <c r="AJ61" i="15"/>
  <c r="AL61" i="15" s="1"/>
  <c r="AM61" i="15" s="1"/>
  <c r="AJ57" i="15"/>
  <c r="AL57" i="15" s="1"/>
  <c r="AM57" i="15" s="1"/>
  <c r="AJ53" i="15"/>
  <c r="AL53" i="15" s="1"/>
  <c r="AM53" i="15" s="1"/>
  <c r="AJ49" i="15"/>
  <c r="AL49" i="15" s="1"/>
  <c r="AM49" i="15" s="1"/>
  <c r="AJ45" i="15"/>
  <c r="AL45" i="15" s="1"/>
  <c r="AM45" i="15" s="1"/>
  <c r="AJ41" i="15"/>
  <c r="AL41" i="15" s="1"/>
  <c r="AM41" i="15" s="1"/>
  <c r="AJ35" i="15"/>
  <c r="AL35" i="15" s="1"/>
  <c r="AM35" i="15" s="1"/>
  <c r="AJ58" i="15"/>
  <c r="AL58" i="15" s="1"/>
  <c r="AM58" i="15" s="1"/>
  <c r="AJ42" i="15"/>
  <c r="AL42" i="15" s="1"/>
  <c r="AM42" i="15" s="1"/>
  <c r="AJ64" i="15"/>
  <c r="AK64" i="15" s="1"/>
  <c r="AJ48" i="15"/>
  <c r="AN48" i="15" s="1"/>
  <c r="AJ32" i="15"/>
  <c r="AK32" i="15" s="1"/>
  <c r="AJ37" i="15"/>
  <c r="AK37" i="15" s="1"/>
  <c r="AJ33" i="15"/>
  <c r="AL33" i="15" s="1"/>
  <c r="AM33" i="15" s="1"/>
  <c r="AJ29" i="15"/>
  <c r="AK29" i="15" s="1"/>
  <c r="AJ62" i="15"/>
  <c r="AJ54" i="15"/>
  <c r="AJ46" i="15"/>
  <c r="AJ38" i="15"/>
  <c r="AJ30" i="15"/>
  <c r="AJ60" i="15"/>
  <c r="AL60" i="15" s="1"/>
  <c r="AM60" i="15" s="1"/>
  <c r="AJ52" i="15"/>
  <c r="AL52" i="15" s="1"/>
  <c r="AM52" i="15" s="1"/>
  <c r="AJ44" i="15"/>
  <c r="AK44" i="15" s="1"/>
  <c r="AJ36" i="15"/>
  <c r="R60" i="15"/>
  <c r="BD60" i="15" s="1"/>
  <c r="AO73" i="15"/>
  <c r="I140" i="15" s="1"/>
  <c r="S94" i="15"/>
  <c r="Q72" i="15" s="1"/>
  <c r="AE73" i="15"/>
  <c r="CQ63" i="15"/>
  <c r="CQ65" i="15"/>
  <c r="R66" i="15"/>
  <c r="BD66" i="15" s="1"/>
  <c r="BB81" i="15" l="1"/>
  <c r="BF33" i="15" s="1"/>
  <c r="S33" i="15" s="1"/>
  <c r="AI33" i="15" s="1"/>
  <c r="CQ42" i="15"/>
  <c r="R42" i="15"/>
  <c r="BD42" i="15" s="1"/>
  <c r="R58" i="15"/>
  <c r="BD58" i="15" s="1"/>
  <c r="AF70" i="15"/>
  <c r="I132" i="15" s="1"/>
  <c r="R50" i="15"/>
  <c r="BD50" i="15" s="1"/>
  <c r="BE36" i="15"/>
  <c r="CQ36" i="15" s="1"/>
  <c r="BN69" i="3"/>
  <c r="BO68" i="3"/>
  <c r="C68" i="3" s="1"/>
  <c r="CA70" i="3"/>
  <c r="D71" i="3"/>
  <c r="CJ25" i="3"/>
  <c r="AP28" i="3"/>
  <c r="T28" i="3" s="1"/>
  <c r="AS28" i="3" s="1"/>
  <c r="R62" i="15"/>
  <c r="BD62" i="15" s="1"/>
  <c r="R55" i="15"/>
  <c r="BD55" i="15" s="1"/>
  <c r="R64" i="15"/>
  <c r="BD64" i="15" s="1"/>
  <c r="CQ43" i="15"/>
  <c r="AL64" i="15"/>
  <c r="AM64" i="15" s="1"/>
  <c r="AL50" i="15"/>
  <c r="AM50" i="15" s="1"/>
  <c r="AN56" i="15"/>
  <c r="CJ26" i="3"/>
  <c r="R39" i="15"/>
  <c r="BD39" i="15" s="1"/>
  <c r="CQ54" i="15"/>
  <c r="CQ45" i="15"/>
  <c r="CQ57" i="15"/>
  <c r="R59" i="15"/>
  <c r="BD59" i="15" s="1"/>
  <c r="AL67" i="15"/>
  <c r="AM67" i="15" s="1"/>
  <c r="CQ40" i="15"/>
  <c r="AK67" i="15"/>
  <c r="CQ67" i="15"/>
  <c r="BE38" i="15"/>
  <c r="CQ46" i="15"/>
  <c r="R46" i="15"/>
  <c r="BD46" i="15" s="1"/>
  <c r="R41" i="15"/>
  <c r="BD41" i="15" s="1"/>
  <c r="BE34" i="15"/>
  <c r="DO21" i="3"/>
  <c r="CQ56" i="15"/>
  <c r="BE44" i="15"/>
  <c r="AK40" i="15"/>
  <c r="AN55" i="15"/>
  <c r="AN57" i="15"/>
  <c r="AN51" i="15"/>
  <c r="AK59" i="15"/>
  <c r="AK51" i="15"/>
  <c r="AN59" i="15"/>
  <c r="AN41" i="15"/>
  <c r="AN49" i="15"/>
  <c r="AN65" i="15"/>
  <c r="AK39" i="15"/>
  <c r="AK55" i="15"/>
  <c r="AL56" i="15"/>
  <c r="AM56" i="15" s="1"/>
  <c r="AK41" i="15"/>
  <c r="AK49" i="15"/>
  <c r="AK57" i="15"/>
  <c r="AK65" i="15"/>
  <c r="AN39" i="15"/>
  <c r="P18" i="3"/>
  <c r="AL29" i="15"/>
  <c r="AM29" i="15" s="1"/>
  <c r="AN61" i="15"/>
  <c r="AN31" i="15"/>
  <c r="AN45" i="15"/>
  <c r="AK47" i="15"/>
  <c r="AN53" i="15"/>
  <c r="AK43" i="15"/>
  <c r="AK63" i="15"/>
  <c r="AD28" i="15"/>
  <c r="AK60" i="15"/>
  <c r="AE27" i="3"/>
  <c r="AF27" i="3" s="1"/>
  <c r="AP27" i="3" s="1"/>
  <c r="T27" i="3" s="1"/>
  <c r="AC30" i="15"/>
  <c r="AD30" i="15" s="1"/>
  <c r="BE30" i="15" s="1"/>
  <c r="BE29" i="15"/>
  <c r="R29" i="15" s="1"/>
  <c r="BD29" i="15" s="1"/>
  <c r="AK35" i="15"/>
  <c r="AN33" i="15"/>
  <c r="AL32" i="15"/>
  <c r="AM32" i="15" s="1"/>
  <c r="AK31" i="15"/>
  <c r="AL28" i="15"/>
  <c r="AM28" i="15" s="1"/>
  <c r="AK33" i="15"/>
  <c r="AK45" i="15"/>
  <c r="AK53" i="15"/>
  <c r="AK61" i="15"/>
  <c r="AN35" i="15"/>
  <c r="AN43" i="15"/>
  <c r="AN47" i="15"/>
  <c r="AN63" i="15"/>
  <c r="AK66" i="15"/>
  <c r="AL40" i="15"/>
  <c r="AM40" i="15" s="1"/>
  <c r="AN60" i="15"/>
  <c r="AL44" i="15"/>
  <c r="AM44" i="15" s="1"/>
  <c r="AB28" i="15"/>
  <c r="BE28" i="15" s="1"/>
  <c r="CQ37" i="15"/>
  <c r="R37" i="15"/>
  <c r="AQ37" i="15" s="1"/>
  <c r="AR37" i="15" s="1"/>
  <c r="AK52" i="15"/>
  <c r="AK48" i="15"/>
  <c r="AL48" i="15"/>
  <c r="AM48" i="15" s="1"/>
  <c r="R33" i="15"/>
  <c r="BD33" i="15" s="1"/>
  <c r="CQ33" i="15"/>
  <c r="AK36" i="15"/>
  <c r="AN52" i="15"/>
  <c r="AN32" i="15"/>
  <c r="AN64" i="15"/>
  <c r="AL66" i="15"/>
  <c r="AM66" i="15" s="1"/>
  <c r="AN28" i="15"/>
  <c r="R52" i="15"/>
  <c r="BD52" i="15" s="1"/>
  <c r="R47" i="15"/>
  <c r="BD47" i="15" s="1"/>
  <c r="R49" i="15"/>
  <c r="BD49" i="15" s="1"/>
  <c r="BE31" i="15"/>
  <c r="CN70" i="15"/>
  <c r="AN44" i="15"/>
  <c r="CQ48" i="15"/>
  <c r="CQ51" i="15"/>
  <c r="CQ53" i="15"/>
  <c r="R35" i="15"/>
  <c r="AG35" i="15" s="1"/>
  <c r="AH35" i="15" s="1"/>
  <c r="CQ35" i="15"/>
  <c r="BE32" i="15"/>
  <c r="CQ32" i="15" s="1"/>
  <c r="R61" i="15"/>
  <c r="BD61" i="15" s="1"/>
  <c r="CQ61" i="15"/>
  <c r="AK50" i="15"/>
  <c r="AG37" i="15"/>
  <c r="AH37" i="15" s="1"/>
  <c r="AG36" i="15"/>
  <c r="AH36" i="15" s="1"/>
  <c r="AN34" i="15"/>
  <c r="AK34" i="15"/>
  <c r="AN58" i="15"/>
  <c r="AK58" i="15"/>
  <c r="AN42" i="15"/>
  <c r="AK42" i="15"/>
  <c r="J84" i="15"/>
  <c r="K81" i="15" s="1"/>
  <c r="AN30" i="15"/>
  <c r="AK30" i="15"/>
  <c r="AN46" i="15"/>
  <c r="AK46" i="15"/>
  <c r="AL46" i="15"/>
  <c r="AM46" i="15" s="1"/>
  <c r="AN62" i="15"/>
  <c r="AK62" i="15"/>
  <c r="AL62" i="15"/>
  <c r="AM62" i="15" s="1"/>
  <c r="AN38" i="15"/>
  <c r="AK38" i="15"/>
  <c r="AL38" i="15"/>
  <c r="AM38" i="15" s="1"/>
  <c r="AN54" i="15"/>
  <c r="AK54" i="15"/>
  <c r="AL54" i="15"/>
  <c r="AM54" i="15" s="1"/>
  <c r="AJ70" i="15"/>
  <c r="BF64" i="15" l="1"/>
  <c r="S64" i="15" s="1"/>
  <c r="BF32" i="15"/>
  <c r="S32" i="15" s="1"/>
  <c r="AI32" i="15" s="1"/>
  <c r="BF44" i="15"/>
  <c r="S44" i="15" s="1"/>
  <c r="BF35" i="15"/>
  <c r="S35" i="15" s="1"/>
  <c r="AI35" i="15" s="1"/>
  <c r="BF28" i="15"/>
  <c r="S28" i="15" s="1"/>
  <c r="AI28" i="15" s="1"/>
  <c r="BF50" i="15"/>
  <c r="S50" i="15" s="1"/>
  <c r="BF66" i="15"/>
  <c r="S66" i="15" s="1"/>
  <c r="BF53" i="15"/>
  <c r="S53" i="15" s="1"/>
  <c r="BF59" i="15"/>
  <c r="S59" i="15" s="1"/>
  <c r="BF41" i="15"/>
  <c r="S41" i="15" s="1"/>
  <c r="BF30" i="15"/>
  <c r="S30" i="15" s="1"/>
  <c r="AI30" i="15" s="1"/>
  <c r="BF54" i="15"/>
  <c r="S54" i="15" s="1"/>
  <c r="BF67" i="15"/>
  <c r="S67" i="15" s="1"/>
  <c r="BF45" i="15"/>
  <c r="S45" i="15" s="1"/>
  <c r="BF63" i="15"/>
  <c r="S63" i="15" s="1"/>
  <c r="BF31" i="15"/>
  <c r="S31" i="15" s="1"/>
  <c r="AI31" i="15" s="1"/>
  <c r="BF37" i="15"/>
  <c r="S37" i="15" s="1"/>
  <c r="AI37" i="15" s="1"/>
  <c r="BF42" i="15"/>
  <c r="S42" i="15" s="1"/>
  <c r="BF57" i="15"/>
  <c r="S57" i="15" s="1"/>
  <c r="BF40" i="15"/>
  <c r="S40" i="15" s="1"/>
  <c r="BF39" i="15"/>
  <c r="S39" i="15" s="1"/>
  <c r="BF62" i="15"/>
  <c r="S62" i="15" s="1"/>
  <c r="BF51" i="15"/>
  <c r="S51" i="15" s="1"/>
  <c r="BF48" i="15"/>
  <c r="S48" i="15" s="1"/>
  <c r="BF55" i="15"/>
  <c r="S55" i="15" s="1"/>
  <c r="BF58" i="15"/>
  <c r="S58" i="15" s="1"/>
  <c r="BF38" i="15"/>
  <c r="S38" i="15" s="1"/>
  <c r="BF60" i="15"/>
  <c r="S60" i="15" s="1"/>
  <c r="BF34" i="15"/>
  <c r="S34" i="15" s="1"/>
  <c r="AI34" i="15" s="1"/>
  <c r="BF29" i="15"/>
  <c r="S29" i="15" s="1"/>
  <c r="AI29" i="15" s="1"/>
  <c r="BF36" i="15"/>
  <c r="S36" i="15" s="1"/>
  <c r="AI36" i="15" s="1"/>
  <c r="BF52" i="15"/>
  <c r="S52" i="15" s="1"/>
  <c r="BF47" i="15"/>
  <c r="S47" i="15" s="1"/>
  <c r="BF49" i="15"/>
  <c r="S49" i="15" s="1"/>
  <c r="BF65" i="15"/>
  <c r="S65" i="15" s="1"/>
  <c r="BF46" i="15"/>
  <c r="S46" i="15" s="1"/>
  <c r="BF61" i="15"/>
  <c r="S61" i="15" s="1"/>
  <c r="BF43" i="15"/>
  <c r="S43" i="15" s="1"/>
  <c r="BF56" i="15"/>
  <c r="S56" i="15" s="1"/>
  <c r="R36" i="15"/>
  <c r="AL36" i="15" s="1"/>
  <c r="AM36" i="15" s="1"/>
  <c r="BN70" i="3"/>
  <c r="BO69" i="3"/>
  <c r="C69" i="3" s="1"/>
  <c r="CA71" i="3"/>
  <c r="D72" i="3"/>
  <c r="AL37" i="15"/>
  <c r="AM37" i="15" s="1"/>
  <c r="AN29" i="15"/>
  <c r="AG33" i="15"/>
  <c r="AH33" i="15" s="1"/>
  <c r="AS37" i="15"/>
  <c r="R38" i="15"/>
  <c r="AG38" i="15" s="1"/>
  <c r="AH38" i="15" s="1"/>
  <c r="CQ38" i="15"/>
  <c r="BC30" i="3"/>
  <c r="BC38" i="3"/>
  <c r="BC46" i="3"/>
  <c r="BC31" i="3"/>
  <c r="BC39" i="3"/>
  <c r="BC47" i="3"/>
  <c r="BC55" i="3"/>
  <c r="BC63" i="3"/>
  <c r="BC71" i="3"/>
  <c r="BC79" i="3"/>
  <c r="BC87" i="3"/>
  <c r="BC95" i="3"/>
  <c r="BC103" i="3"/>
  <c r="BC54" i="3"/>
  <c r="BC109" i="3"/>
  <c r="BC117" i="3"/>
  <c r="BC24" i="3"/>
  <c r="BC68" i="3"/>
  <c r="BC76" i="3"/>
  <c r="BC84" i="3"/>
  <c r="BC92" i="3"/>
  <c r="BC100" i="3"/>
  <c r="BC108" i="3"/>
  <c r="BC116" i="3"/>
  <c r="BC28" i="3"/>
  <c r="BC44" i="3"/>
  <c r="BC37" i="3"/>
  <c r="BC61" i="3"/>
  <c r="BC77" i="3"/>
  <c r="BC101" i="3"/>
  <c r="BC115" i="3"/>
  <c r="BC66" i="3"/>
  <c r="BC90" i="3"/>
  <c r="BC114" i="3"/>
  <c r="BC32" i="3"/>
  <c r="BC40" i="3"/>
  <c r="BC48" i="3"/>
  <c r="BC33" i="3"/>
  <c r="BC41" i="3"/>
  <c r="BC49" i="3"/>
  <c r="BC57" i="3"/>
  <c r="BC65" i="3"/>
  <c r="BC73" i="3"/>
  <c r="BC81" i="3"/>
  <c r="BC89" i="3"/>
  <c r="BC97" i="3"/>
  <c r="BC105" i="3"/>
  <c r="BC56" i="3"/>
  <c r="BC111" i="3"/>
  <c r="BC119" i="3"/>
  <c r="BC62" i="3"/>
  <c r="BC70" i="3"/>
  <c r="BC78" i="3"/>
  <c r="BC86" i="3"/>
  <c r="BC94" i="3"/>
  <c r="BC102" i="3"/>
  <c r="BC110" i="3"/>
  <c r="BC118" i="3"/>
  <c r="BC36" i="3"/>
  <c r="BC29" i="3"/>
  <c r="BC45" i="3"/>
  <c r="BC69" i="3"/>
  <c r="BC85" i="3"/>
  <c r="BC52" i="3"/>
  <c r="BC123" i="3"/>
  <c r="BC82" i="3"/>
  <c r="BC98" i="3"/>
  <c r="BC122" i="3"/>
  <c r="P161" i="3"/>
  <c r="BC34" i="3"/>
  <c r="BC42" i="3"/>
  <c r="BC50" i="3"/>
  <c r="BC35" i="3"/>
  <c r="BC43" i="3"/>
  <c r="BC51" i="3"/>
  <c r="BC59" i="3"/>
  <c r="BC67" i="3"/>
  <c r="BC75" i="3"/>
  <c r="BC83" i="3"/>
  <c r="BC91" i="3"/>
  <c r="BC99" i="3"/>
  <c r="BC107" i="3"/>
  <c r="BC58" i="3"/>
  <c r="BC113" i="3"/>
  <c r="BC121" i="3"/>
  <c r="BC64" i="3"/>
  <c r="BC72" i="3"/>
  <c r="BC80" i="3"/>
  <c r="BC88" i="3"/>
  <c r="BC96" i="3"/>
  <c r="BC104" i="3"/>
  <c r="BC112" i="3"/>
  <c r="BC120" i="3"/>
  <c r="BC53" i="3"/>
  <c r="BC93" i="3"/>
  <c r="BC60" i="3"/>
  <c r="BC74" i="3"/>
  <c r="BC106" i="3"/>
  <c r="R34" i="15"/>
  <c r="CQ34" i="15"/>
  <c r="BD36" i="15"/>
  <c r="R44" i="15"/>
  <c r="BD44" i="15" s="1"/>
  <c r="CQ44" i="15"/>
  <c r="BC25" i="3"/>
  <c r="BC26" i="3"/>
  <c r="BD37" i="15"/>
  <c r="AI38" i="15"/>
  <c r="AS38" i="15"/>
  <c r="AS27" i="3"/>
  <c r="L190" i="3"/>
  <c r="CJ27" i="3"/>
  <c r="BC27" i="3" s="1"/>
  <c r="BD35" i="15"/>
  <c r="R30" i="15"/>
  <c r="AL30" i="15" s="1"/>
  <c r="AM30" i="15" s="1"/>
  <c r="CQ30" i="15"/>
  <c r="R32" i="15"/>
  <c r="BD32" i="15" s="1"/>
  <c r="CQ28" i="15"/>
  <c r="R28" i="15"/>
  <c r="BD28" i="15" s="1"/>
  <c r="AG29" i="15"/>
  <c r="AH29" i="15" s="1"/>
  <c r="CQ29" i="15"/>
  <c r="K80" i="15"/>
  <c r="R31" i="15"/>
  <c r="CQ31" i="15"/>
  <c r="K82" i="15"/>
  <c r="AK70" i="15"/>
  <c r="J85" i="15"/>
  <c r="K84" i="15"/>
  <c r="K83" i="15"/>
  <c r="S93" i="15"/>
  <c r="Q71" i="15" s="1"/>
  <c r="AJ73" i="15"/>
  <c r="AG32" i="15" l="1"/>
  <c r="AH32" i="15" s="1"/>
  <c r="AN37" i="15"/>
  <c r="AN36" i="15"/>
  <c r="AM70" i="15"/>
  <c r="AL70" i="15" s="1"/>
  <c r="I145" i="15"/>
  <c r="BV32" i="15" s="1"/>
  <c r="BN71" i="3"/>
  <c r="BO70" i="3"/>
  <c r="C70" i="3" s="1"/>
  <c r="CA72" i="3"/>
  <c r="D73" i="3"/>
  <c r="AG30" i="15"/>
  <c r="AH30" i="15" s="1"/>
  <c r="AS70" i="15"/>
  <c r="AI70" i="15"/>
  <c r="I153" i="15"/>
  <c r="BD34" i="15"/>
  <c r="AG34" i="15"/>
  <c r="AH34" i="15" s="1"/>
  <c r="AQ38" i="15"/>
  <c r="AR38" i="15" s="1"/>
  <c r="AR70" i="15" s="1"/>
  <c r="AQ70" i="15" s="1"/>
  <c r="BD38" i="15"/>
  <c r="T127" i="3"/>
  <c r="T125" i="3"/>
  <c r="BD30" i="15"/>
  <c r="CQ70" i="15"/>
  <c r="BI29" i="3"/>
  <c r="BI27" i="3"/>
  <c r="BI25" i="3"/>
  <c r="T189" i="3"/>
  <c r="BB24" i="3" s="1"/>
  <c r="P160" i="3"/>
  <c r="Q160" i="3" s="1"/>
  <c r="BI28" i="3"/>
  <c r="BI26" i="3"/>
  <c r="BI24" i="3"/>
  <c r="T186" i="3"/>
  <c r="U127" i="3" s="1"/>
  <c r="P159" i="3"/>
  <c r="Q159" i="3" s="1"/>
  <c r="R186" i="3"/>
  <c r="AG28" i="15"/>
  <c r="AH28" i="15" s="1"/>
  <c r="BZ38" i="15"/>
  <c r="EB38" i="15" s="1"/>
  <c r="BU38" i="15" s="1"/>
  <c r="BZ44" i="15"/>
  <c r="EB44" i="15" s="1"/>
  <c r="BU44" i="15" s="1"/>
  <c r="BD31" i="15"/>
  <c r="AG31" i="15"/>
  <c r="BV28" i="15"/>
  <c r="BZ36" i="15"/>
  <c r="EB36" i="15" s="1"/>
  <c r="BU36" i="15" s="1"/>
  <c r="BZ37" i="15"/>
  <c r="EB37" i="15" s="1"/>
  <c r="BU37" i="15" s="1"/>
  <c r="BZ28" i="15"/>
  <c r="BZ31" i="15"/>
  <c r="EB31" i="15" s="1"/>
  <c r="BU31" i="15" s="1"/>
  <c r="BZ35" i="15"/>
  <c r="EB35" i="15" s="1"/>
  <c r="BU35" i="15" s="1"/>
  <c r="BZ32" i="15"/>
  <c r="EB32" i="15" s="1"/>
  <c r="BU32" i="15" s="1"/>
  <c r="BZ29" i="15"/>
  <c r="EB29" i="15" s="1"/>
  <c r="BU29" i="15" s="1"/>
  <c r="BZ33" i="15"/>
  <c r="EB33" i="15" s="1"/>
  <c r="BU33" i="15" s="1"/>
  <c r="BZ30" i="15"/>
  <c r="EB30" i="15" s="1"/>
  <c r="BU30" i="15" s="1"/>
  <c r="BZ34" i="15"/>
  <c r="EB34" i="15" s="1"/>
  <c r="BU34" i="15" s="1"/>
  <c r="I136" i="15"/>
  <c r="H113" i="15"/>
  <c r="H112" i="15"/>
  <c r="N18" i="15" s="1"/>
  <c r="BV31" i="15" l="1"/>
  <c r="BV38" i="15"/>
  <c r="AN70" i="15"/>
  <c r="I149" i="15"/>
  <c r="BV36" i="15" s="1"/>
  <c r="BV30" i="15"/>
  <c r="BV33" i="15"/>
  <c r="BV34" i="15"/>
  <c r="BV29" i="15"/>
  <c r="BV35" i="15"/>
  <c r="BN72" i="3"/>
  <c r="BO71" i="3"/>
  <c r="C71" i="3" s="1"/>
  <c r="D74" i="3"/>
  <c r="CA73" i="3"/>
  <c r="T20" i="3"/>
  <c r="AZ24" i="3"/>
  <c r="BA24" i="3"/>
  <c r="BE26" i="3"/>
  <c r="BE30" i="3"/>
  <c r="BE34" i="3"/>
  <c r="BE38" i="3"/>
  <c r="BE27" i="3"/>
  <c r="BE35" i="3"/>
  <c r="BE42" i="3"/>
  <c r="BE46" i="3"/>
  <c r="BB26" i="3"/>
  <c r="BB30" i="3"/>
  <c r="BB34" i="3"/>
  <c r="BB38" i="3"/>
  <c r="BE50" i="3"/>
  <c r="BE58" i="3"/>
  <c r="BB53" i="3"/>
  <c r="BB57" i="3"/>
  <c r="BB61" i="3"/>
  <c r="BE64" i="3"/>
  <c r="BE68" i="3"/>
  <c r="BE28" i="3"/>
  <c r="BE32" i="3"/>
  <c r="BE36" i="3"/>
  <c r="BE40" i="3"/>
  <c r="BE31" i="3"/>
  <c r="BE39" i="3"/>
  <c r="BE44" i="3"/>
  <c r="BE48" i="3"/>
  <c r="BB28" i="3"/>
  <c r="BB32" i="3"/>
  <c r="BB36" i="3"/>
  <c r="BB40" i="3"/>
  <c r="BE54" i="3"/>
  <c r="BB51" i="3"/>
  <c r="BB55" i="3"/>
  <c r="BB59" i="3"/>
  <c r="BE62" i="3"/>
  <c r="BE66" i="3"/>
  <c r="BE72" i="3"/>
  <c r="BE76" i="3"/>
  <c r="BE80" i="3"/>
  <c r="BE84" i="3"/>
  <c r="BE88" i="3"/>
  <c r="BE92" i="3"/>
  <c r="BE96" i="3"/>
  <c r="BE100" i="3"/>
  <c r="BE104" i="3"/>
  <c r="BE108" i="3"/>
  <c r="BB65" i="3"/>
  <c r="BB69" i="3"/>
  <c r="BB73" i="3"/>
  <c r="BB77" i="3"/>
  <c r="BB81" i="3"/>
  <c r="BB85" i="3"/>
  <c r="BB89" i="3"/>
  <c r="BB93" i="3"/>
  <c r="BB97" i="3"/>
  <c r="BB101" i="3"/>
  <c r="BB105" i="3"/>
  <c r="BB109" i="3"/>
  <c r="BE112" i="3"/>
  <c r="BE116" i="3"/>
  <c r="BE120" i="3"/>
  <c r="BE24" i="3"/>
  <c r="BB58" i="3"/>
  <c r="BB25" i="3"/>
  <c r="BB29" i="3"/>
  <c r="BB37" i="3"/>
  <c r="BB62" i="3"/>
  <c r="BB70" i="3"/>
  <c r="BB78" i="3"/>
  <c r="BB86" i="3"/>
  <c r="BB94" i="3"/>
  <c r="BB102" i="3"/>
  <c r="BB111" i="3"/>
  <c r="BE25" i="3"/>
  <c r="BE33" i="3"/>
  <c r="BE41" i="3"/>
  <c r="BE43" i="3"/>
  <c r="BE45" i="3"/>
  <c r="BE47" i="3"/>
  <c r="BE49" i="3"/>
  <c r="BE51" i="3"/>
  <c r="BE55" i="3"/>
  <c r="BE59" i="3"/>
  <c r="BE52" i="3"/>
  <c r="BE60" i="3"/>
  <c r="BE65" i="3"/>
  <c r="BE69" i="3"/>
  <c r="BE73" i="3"/>
  <c r="BE77" i="3"/>
  <c r="BE81" i="3"/>
  <c r="BE85" i="3"/>
  <c r="BE89" i="3"/>
  <c r="BE93" i="3"/>
  <c r="BE97" i="3"/>
  <c r="BE101" i="3"/>
  <c r="BE105" i="3"/>
  <c r="BE109" i="3"/>
  <c r="BE111" i="3"/>
  <c r="BE113" i="3"/>
  <c r="BE115" i="3"/>
  <c r="BE117" i="3"/>
  <c r="BE119" i="3"/>
  <c r="BE121" i="3"/>
  <c r="BE123" i="3"/>
  <c r="BB41" i="3"/>
  <c r="BB54" i="3"/>
  <c r="BB121" i="3"/>
  <c r="BB27" i="3"/>
  <c r="BB35" i="3"/>
  <c r="BB52" i="3"/>
  <c r="BB64" i="3"/>
  <c r="BB72" i="3"/>
  <c r="BB80" i="3"/>
  <c r="BB88" i="3"/>
  <c r="BB96" i="3"/>
  <c r="BB104" i="3"/>
  <c r="BB115" i="3"/>
  <c r="BB108" i="3"/>
  <c r="BE70" i="3"/>
  <c r="BE74" i="3"/>
  <c r="BE78" i="3"/>
  <c r="BE82" i="3"/>
  <c r="BE86" i="3"/>
  <c r="BE90" i="3"/>
  <c r="BE94" i="3"/>
  <c r="BE98" i="3"/>
  <c r="BE102" i="3"/>
  <c r="BE106" i="3"/>
  <c r="BB63" i="3"/>
  <c r="BB67" i="3"/>
  <c r="BB71" i="3"/>
  <c r="BB75" i="3"/>
  <c r="BB79" i="3"/>
  <c r="BB83" i="3"/>
  <c r="BB87" i="3"/>
  <c r="BB91" i="3"/>
  <c r="BB95" i="3"/>
  <c r="BB99" i="3"/>
  <c r="BB103" i="3"/>
  <c r="BB107" i="3"/>
  <c r="BE110" i="3"/>
  <c r="BE114" i="3"/>
  <c r="BE118" i="3"/>
  <c r="BE122" i="3"/>
  <c r="BB45" i="3"/>
  <c r="BB117" i="3"/>
  <c r="BB47" i="3"/>
  <c r="BB33" i="3"/>
  <c r="BB56" i="3"/>
  <c r="BB66" i="3"/>
  <c r="BB74" i="3"/>
  <c r="BB82" i="3"/>
  <c r="BB90" i="3"/>
  <c r="BB98" i="3"/>
  <c r="BB106" i="3"/>
  <c r="BB119" i="3"/>
  <c r="BE29" i="3"/>
  <c r="BE37" i="3"/>
  <c r="BB42" i="3"/>
  <c r="BB44" i="3"/>
  <c r="BB46" i="3"/>
  <c r="BB48" i="3"/>
  <c r="BB50" i="3"/>
  <c r="BE53" i="3"/>
  <c r="BE57" i="3"/>
  <c r="BE61" i="3"/>
  <c r="BE56" i="3"/>
  <c r="BE63" i="3"/>
  <c r="BE67" i="3"/>
  <c r="BE71" i="3"/>
  <c r="BE75" i="3"/>
  <c r="BE79" i="3"/>
  <c r="BE83" i="3"/>
  <c r="BE87" i="3"/>
  <c r="BE91" i="3"/>
  <c r="BE95" i="3"/>
  <c r="BE99" i="3"/>
  <c r="BE103" i="3"/>
  <c r="BE107" i="3"/>
  <c r="BB110" i="3"/>
  <c r="BB112" i="3"/>
  <c r="BB114" i="3"/>
  <c r="BB116" i="3"/>
  <c r="BB118" i="3"/>
  <c r="BB120" i="3"/>
  <c r="BB122" i="3"/>
  <c r="BB49" i="3"/>
  <c r="BB113" i="3"/>
  <c r="BB43" i="3"/>
  <c r="BB31" i="3"/>
  <c r="BB39" i="3"/>
  <c r="BB60" i="3"/>
  <c r="BB68" i="3"/>
  <c r="BB76" i="3"/>
  <c r="BB84" i="3"/>
  <c r="BB92" i="3"/>
  <c r="BB100" i="3"/>
  <c r="BB123" i="3"/>
  <c r="BH29" i="3"/>
  <c r="BJ29" i="3" s="1"/>
  <c r="AQ29" i="3" s="1"/>
  <c r="U29" i="3" s="1"/>
  <c r="BH27" i="3"/>
  <c r="BJ27" i="3" s="1"/>
  <c r="AQ27" i="3" s="1"/>
  <c r="U27" i="3" s="1"/>
  <c r="BH25" i="3"/>
  <c r="BJ25" i="3" s="1"/>
  <c r="AQ25" i="3" s="1"/>
  <c r="U25" i="3" s="1"/>
  <c r="BH28" i="3"/>
  <c r="BJ28" i="3" s="1"/>
  <c r="AQ28" i="3" s="1"/>
  <c r="U28" i="3" s="1"/>
  <c r="BH26" i="3"/>
  <c r="BJ26" i="3" s="1"/>
  <c r="AQ26" i="3" s="1"/>
  <c r="U26" i="3" s="1"/>
  <c r="BH24" i="3"/>
  <c r="BJ24" i="3" s="1"/>
  <c r="AQ24" i="3" s="1"/>
  <c r="U24" i="3" s="1"/>
  <c r="BA26" i="3"/>
  <c r="BA30" i="3"/>
  <c r="BA34" i="3"/>
  <c r="BA38" i="3"/>
  <c r="AZ26" i="3"/>
  <c r="AZ30" i="3"/>
  <c r="AZ34" i="3"/>
  <c r="AZ38" i="3"/>
  <c r="BA42" i="3"/>
  <c r="BA46" i="3"/>
  <c r="BA50" i="3"/>
  <c r="AZ42" i="3"/>
  <c r="AZ44" i="3"/>
  <c r="AZ46" i="3"/>
  <c r="AZ48" i="3"/>
  <c r="AZ50" i="3"/>
  <c r="BD52" i="3"/>
  <c r="BD56" i="3"/>
  <c r="BD60" i="3"/>
  <c r="AZ53" i="3"/>
  <c r="AZ57" i="3"/>
  <c r="AZ61" i="3"/>
  <c r="BD64" i="3"/>
  <c r="BD68" i="3"/>
  <c r="BD72" i="3"/>
  <c r="BD76" i="3"/>
  <c r="BD80" i="3"/>
  <c r="BD84" i="3"/>
  <c r="BD88" i="3"/>
  <c r="BD92" i="3"/>
  <c r="BD96" i="3"/>
  <c r="BD100" i="3"/>
  <c r="BD104" i="3"/>
  <c r="BD108" i="3"/>
  <c r="BD65" i="3"/>
  <c r="BD69" i="3"/>
  <c r="BD73" i="3"/>
  <c r="BD77" i="3"/>
  <c r="BD81" i="3"/>
  <c r="BD85" i="3"/>
  <c r="BD89" i="3"/>
  <c r="BD93" i="3"/>
  <c r="BD97" i="3"/>
  <c r="BD101" i="3"/>
  <c r="BD105" i="3"/>
  <c r="AZ110" i="3"/>
  <c r="AZ112" i="3"/>
  <c r="AZ114" i="3"/>
  <c r="AZ116" i="3"/>
  <c r="AZ118" i="3"/>
  <c r="AZ120" i="3"/>
  <c r="AZ122" i="3"/>
  <c r="BD24" i="3"/>
  <c r="BA110" i="3"/>
  <c r="BA114" i="3"/>
  <c r="BA118" i="3"/>
  <c r="BA122" i="3"/>
  <c r="BA29" i="3"/>
  <c r="AZ27" i="3"/>
  <c r="AZ35" i="3"/>
  <c r="AZ47" i="3"/>
  <c r="BA56" i="3"/>
  <c r="AZ64" i="3"/>
  <c r="AZ72" i="3"/>
  <c r="AZ80" i="3"/>
  <c r="AZ88" i="3"/>
  <c r="AZ96" i="3"/>
  <c r="AZ104" i="3"/>
  <c r="AZ111" i="3"/>
  <c r="BA31" i="3"/>
  <c r="AZ41" i="3"/>
  <c r="BA54" i="3"/>
  <c r="AZ113" i="3"/>
  <c r="BD25" i="3"/>
  <c r="BD29" i="3"/>
  <c r="BD33" i="3"/>
  <c r="BD37" i="3"/>
  <c r="BD26" i="3"/>
  <c r="BD30" i="3"/>
  <c r="BD34" i="3"/>
  <c r="BD38" i="3"/>
  <c r="BA28" i="3"/>
  <c r="BA32" i="3"/>
  <c r="BA36" i="3"/>
  <c r="BA40" i="3"/>
  <c r="BD28" i="3"/>
  <c r="BD32" i="3"/>
  <c r="BD36" i="3"/>
  <c r="BD40" i="3"/>
  <c r="BA44" i="3"/>
  <c r="BA48" i="3"/>
  <c r="AZ25" i="3"/>
  <c r="BD42" i="3"/>
  <c r="BD44" i="3"/>
  <c r="BD46" i="3"/>
  <c r="BD48" i="3"/>
  <c r="BD50" i="3"/>
  <c r="BD54" i="3"/>
  <c r="BD58" i="3"/>
  <c r="BD51" i="3"/>
  <c r="BD55" i="3"/>
  <c r="BD59" i="3"/>
  <c r="BD62" i="3"/>
  <c r="BD66" i="3"/>
  <c r="BD70" i="3"/>
  <c r="BD74" i="3"/>
  <c r="BD78" i="3"/>
  <c r="BD82" i="3"/>
  <c r="BD86" i="3"/>
  <c r="BD90" i="3"/>
  <c r="BD94" i="3"/>
  <c r="BD98" i="3"/>
  <c r="BD102" i="3"/>
  <c r="BD106" i="3"/>
  <c r="BD63" i="3"/>
  <c r="BD67" i="3"/>
  <c r="BD71" i="3"/>
  <c r="BD75" i="3"/>
  <c r="BD79" i="3"/>
  <c r="BD83" i="3"/>
  <c r="BD87" i="3"/>
  <c r="BD91" i="3"/>
  <c r="BD95" i="3"/>
  <c r="BD99" i="3"/>
  <c r="BD103" i="3"/>
  <c r="BD107" i="3"/>
  <c r="BD110" i="3"/>
  <c r="BD112" i="3"/>
  <c r="BD114" i="3"/>
  <c r="BD116" i="3"/>
  <c r="BD118" i="3"/>
  <c r="BD120" i="3"/>
  <c r="BD122" i="3"/>
  <c r="BA112" i="3"/>
  <c r="BA116" i="3"/>
  <c r="BA120" i="3"/>
  <c r="BA37" i="3"/>
  <c r="AZ31" i="3"/>
  <c r="AZ39" i="3"/>
  <c r="AZ52" i="3"/>
  <c r="AZ60" i="3"/>
  <c r="AZ68" i="3"/>
  <c r="AZ76" i="3"/>
  <c r="AZ84" i="3"/>
  <c r="AZ92" i="3"/>
  <c r="AZ100" i="3"/>
  <c r="AZ108" i="3"/>
  <c r="AZ119" i="3"/>
  <c r="BA39" i="3"/>
  <c r="AZ49" i="3"/>
  <c r="AZ58" i="3"/>
  <c r="AZ121" i="3"/>
  <c r="BD27" i="3"/>
  <c r="BD31" i="3"/>
  <c r="BD35" i="3"/>
  <c r="BD39" i="3"/>
  <c r="AZ28" i="3"/>
  <c r="AZ32" i="3"/>
  <c r="AZ36" i="3"/>
  <c r="AZ40" i="3"/>
  <c r="BD43" i="3"/>
  <c r="BD47" i="3"/>
  <c r="BD45" i="3"/>
  <c r="BA41" i="3"/>
  <c r="BA45" i="3"/>
  <c r="BA49" i="3"/>
  <c r="BA53" i="3"/>
  <c r="BA57" i="3"/>
  <c r="BA61" i="3"/>
  <c r="BD53" i="3"/>
  <c r="BD57" i="3"/>
  <c r="BD61" i="3"/>
  <c r="BA65" i="3"/>
  <c r="BA69" i="3"/>
  <c r="BA73" i="3"/>
  <c r="BA77" i="3"/>
  <c r="BA81" i="3"/>
  <c r="BA85" i="3"/>
  <c r="BA89" i="3"/>
  <c r="BA93" i="3"/>
  <c r="BA97" i="3"/>
  <c r="BA101" i="3"/>
  <c r="BA105" i="3"/>
  <c r="BA109" i="3"/>
  <c r="AZ63" i="3"/>
  <c r="AZ65" i="3"/>
  <c r="AZ67" i="3"/>
  <c r="AZ69" i="3"/>
  <c r="AZ71" i="3"/>
  <c r="AZ73" i="3"/>
  <c r="AZ75" i="3"/>
  <c r="AZ77" i="3"/>
  <c r="AZ79" i="3"/>
  <c r="AZ81" i="3"/>
  <c r="AZ83" i="3"/>
  <c r="AZ85" i="3"/>
  <c r="AZ87" i="3"/>
  <c r="AZ89" i="3"/>
  <c r="AZ91" i="3"/>
  <c r="AZ93" i="3"/>
  <c r="AZ95" i="3"/>
  <c r="AZ97" i="3"/>
  <c r="AZ99" i="3"/>
  <c r="AZ101" i="3"/>
  <c r="AZ103" i="3"/>
  <c r="AZ105" i="3"/>
  <c r="AZ107" i="3"/>
  <c r="AZ109" i="3"/>
  <c r="BA113" i="3"/>
  <c r="BA117" i="3"/>
  <c r="BA121" i="3"/>
  <c r="BD109" i="3"/>
  <c r="BD113" i="3"/>
  <c r="BD117" i="3"/>
  <c r="BD121" i="3"/>
  <c r="BA25" i="3"/>
  <c r="AZ29" i="3"/>
  <c r="AZ37" i="3"/>
  <c r="BA52" i="3"/>
  <c r="BA60" i="3"/>
  <c r="AZ66" i="3"/>
  <c r="AZ74" i="3"/>
  <c r="AZ82" i="3"/>
  <c r="AZ90" i="3"/>
  <c r="AZ98" i="3"/>
  <c r="AZ106" i="3"/>
  <c r="AZ123" i="3"/>
  <c r="BA35" i="3"/>
  <c r="AZ54" i="3"/>
  <c r="AZ117" i="3"/>
  <c r="BD41" i="3"/>
  <c r="BD49" i="3"/>
  <c r="BA43" i="3"/>
  <c r="BA47" i="3"/>
  <c r="BA51" i="3"/>
  <c r="BA55" i="3"/>
  <c r="BA59" i="3"/>
  <c r="AZ51" i="3"/>
  <c r="AZ55" i="3"/>
  <c r="AZ59" i="3"/>
  <c r="BA63" i="3"/>
  <c r="BA67" i="3"/>
  <c r="BA71" i="3"/>
  <c r="BA75" i="3"/>
  <c r="BA79" i="3"/>
  <c r="BA83" i="3"/>
  <c r="BA87" i="3"/>
  <c r="BA91" i="3"/>
  <c r="BA95" i="3"/>
  <c r="BA99" i="3"/>
  <c r="BA103" i="3"/>
  <c r="BA107" i="3"/>
  <c r="BA62" i="3"/>
  <c r="BA64" i="3"/>
  <c r="BA66" i="3"/>
  <c r="BA68" i="3"/>
  <c r="BA70" i="3"/>
  <c r="BA72" i="3"/>
  <c r="BA74" i="3"/>
  <c r="BA76" i="3"/>
  <c r="BA78" i="3"/>
  <c r="BA80" i="3"/>
  <c r="BA82" i="3"/>
  <c r="BA84" i="3"/>
  <c r="BA86" i="3"/>
  <c r="BA88" i="3"/>
  <c r="BA90" i="3"/>
  <c r="BA92" i="3"/>
  <c r="BA94" i="3"/>
  <c r="BA96" i="3"/>
  <c r="BA98" i="3"/>
  <c r="BA100" i="3"/>
  <c r="BA102" i="3"/>
  <c r="BA104" i="3"/>
  <c r="BA106" i="3"/>
  <c r="BA108" i="3"/>
  <c r="BA111" i="3"/>
  <c r="BA115" i="3"/>
  <c r="BA119" i="3"/>
  <c r="BA123" i="3"/>
  <c r="BD111" i="3"/>
  <c r="BD115" i="3"/>
  <c r="BD119" i="3"/>
  <c r="BD123" i="3"/>
  <c r="BA33" i="3"/>
  <c r="AZ33" i="3"/>
  <c r="AZ43" i="3"/>
  <c r="AZ56" i="3"/>
  <c r="AZ62" i="3"/>
  <c r="AZ70" i="3"/>
  <c r="AZ78" i="3"/>
  <c r="AZ86" i="3"/>
  <c r="AZ94" i="3"/>
  <c r="AZ102" i="3"/>
  <c r="AZ115" i="3"/>
  <c r="BA27" i="3"/>
  <c r="AZ45" i="3"/>
  <c r="BA58" i="3"/>
  <c r="AH31" i="15"/>
  <c r="N85" i="15"/>
  <c r="BZ70" i="15"/>
  <c r="BZ71" i="15" s="1"/>
  <c r="EB28" i="15"/>
  <c r="EB25" i="15" s="1"/>
  <c r="BV44" i="15" l="1"/>
  <c r="BV37" i="15"/>
  <c r="CA74" i="3"/>
  <c r="D75" i="3"/>
  <c r="BN73" i="3"/>
  <c r="BO72" i="3"/>
  <c r="C72" i="3" s="1"/>
  <c r="AH70" i="15"/>
  <c r="AG70" i="15" s="1"/>
  <c r="BU28" i="15"/>
  <c r="N21" i="15"/>
  <c r="BK28" i="15"/>
  <c r="BO73" i="3" l="1"/>
  <c r="C73" i="3" s="1"/>
  <c r="BN74" i="3"/>
  <c r="CA75" i="3"/>
  <c r="D76" i="3"/>
  <c r="O21" i="15"/>
  <c r="S97" i="15"/>
  <c r="R70" i="15" s="1"/>
  <c r="T97" i="15"/>
  <c r="S100" i="15"/>
  <c r="I106" i="15"/>
  <c r="R69" i="15" s="1"/>
  <c r="BN67" i="15"/>
  <c r="BN59" i="15"/>
  <c r="BN51" i="15"/>
  <c r="BN43" i="15"/>
  <c r="BO64" i="15"/>
  <c r="BM67" i="15"/>
  <c r="BM59" i="15"/>
  <c r="BM51" i="15"/>
  <c r="BM43" i="15"/>
  <c r="BP64" i="15"/>
  <c r="BQ60" i="15"/>
  <c r="BQ56" i="15"/>
  <c r="BP52" i="15"/>
  <c r="BR46" i="15"/>
  <c r="BO41" i="15"/>
  <c r="BR60" i="15"/>
  <c r="BR56" i="15"/>
  <c r="BO51" i="15"/>
  <c r="BP46" i="15"/>
  <c r="BR40" i="15"/>
  <c r="BR51" i="15"/>
  <c r="BR47" i="15"/>
  <c r="BR43" i="15"/>
  <c r="BR39" i="15"/>
  <c r="BN66" i="15"/>
  <c r="BN58" i="15"/>
  <c r="BN50" i="15"/>
  <c r="BN42" i="15"/>
  <c r="BP67" i="15"/>
  <c r="BP63" i="15"/>
  <c r="BM64" i="15"/>
  <c r="BN65" i="15"/>
  <c r="BN57" i="15"/>
  <c r="BN49" i="15"/>
  <c r="BN41" i="15"/>
  <c r="BR67" i="15"/>
  <c r="BR63" i="15"/>
  <c r="BM65" i="15"/>
  <c r="BM57" i="15"/>
  <c r="BM49" i="15"/>
  <c r="BM41" i="15"/>
  <c r="BQ67" i="15"/>
  <c r="BQ63" i="15"/>
  <c r="BP59" i="15"/>
  <c r="BP55" i="15"/>
  <c r="BR50" i="15"/>
  <c r="BO45" i="15"/>
  <c r="BP40" i="15"/>
  <c r="BO59" i="15"/>
  <c r="BO55" i="15"/>
  <c r="BP50" i="15"/>
  <c r="BO39" i="15"/>
  <c r="BO50" i="15"/>
  <c r="BO46" i="15"/>
  <c r="BO42" i="15"/>
  <c r="BN64" i="15"/>
  <c r="BN56" i="15"/>
  <c r="BN48" i="15"/>
  <c r="BN40" i="15"/>
  <c r="BQ66" i="15"/>
  <c r="BQ62" i="15"/>
  <c r="BM56" i="15"/>
  <c r="BM48" i="15"/>
  <c r="BM40" i="15"/>
  <c r="T100" i="15"/>
  <c r="T99" i="15"/>
  <c r="S99" i="15"/>
  <c r="BN63" i="15"/>
  <c r="BN55" i="15"/>
  <c r="BN47" i="15"/>
  <c r="BN39" i="15"/>
  <c r="BO66" i="15"/>
  <c r="BO62" i="15"/>
  <c r="BM63" i="15"/>
  <c r="BM55" i="15"/>
  <c r="BM47" i="15"/>
  <c r="BM39" i="15"/>
  <c r="BP66" i="15"/>
  <c r="BP62" i="15"/>
  <c r="BQ58" i="15"/>
  <c r="BQ54" i="15"/>
  <c r="BO49" i="15"/>
  <c r="BR58" i="15"/>
  <c r="BR54" i="15"/>
  <c r="BR48" i="15"/>
  <c r="BO43" i="15"/>
  <c r="BR49" i="15"/>
  <c r="BR45" i="15"/>
  <c r="BR41" i="15"/>
  <c r="BN62" i="15"/>
  <c r="BN54" i="15"/>
  <c r="BN46" i="15"/>
  <c r="BP65" i="15"/>
  <c r="BM60" i="15"/>
  <c r="BN61" i="15"/>
  <c r="BN53" i="15"/>
  <c r="BN45" i="15"/>
  <c r="BR65" i="15"/>
  <c r="BO61" i="15"/>
  <c r="BM61" i="15"/>
  <c r="BM53" i="15"/>
  <c r="BM45" i="15"/>
  <c r="BQ65" i="15"/>
  <c r="BP61" i="15"/>
  <c r="BP57" i="15"/>
  <c r="BO53" i="15"/>
  <c r="BP48" i="15"/>
  <c r="BR42" i="15"/>
  <c r="BO57" i="15"/>
  <c r="BR52" i="15"/>
  <c r="BO47" i="15"/>
  <c r="BP42" i="15"/>
  <c r="BO52" i="15"/>
  <c r="BO48" i="15"/>
  <c r="BO40" i="15"/>
  <c r="BN60" i="15"/>
  <c r="BN52" i="15"/>
  <c r="BQ64" i="15"/>
  <c r="BM62" i="15"/>
  <c r="BR66" i="15"/>
  <c r="BR62" i="15"/>
  <c r="BR59" i="15"/>
  <c r="BR55" i="15"/>
  <c r="BQ47" i="15"/>
  <c r="BQ59" i="15"/>
  <c r="BQ55" i="15"/>
  <c r="BQ45" i="15"/>
  <c r="BQ52" i="15"/>
  <c r="BQ48" i="15"/>
  <c r="BQ40" i="15"/>
  <c r="BM66" i="15"/>
  <c r="BM54" i="15"/>
  <c r="BM46" i="15"/>
  <c r="BO65" i="15"/>
  <c r="BQ61" i="15"/>
  <c r="BO58" i="15"/>
  <c r="BO54" i="15"/>
  <c r="BQ43" i="15"/>
  <c r="BP58" i="15"/>
  <c r="BP54" i="15"/>
  <c r="BQ41" i="15"/>
  <c r="BP51" i="15"/>
  <c r="BP47" i="15"/>
  <c r="BP43" i="15"/>
  <c r="BP39" i="15"/>
  <c r="BM52" i="15"/>
  <c r="BR64" i="15"/>
  <c r="BR61" i="15"/>
  <c r="BR57" i="15"/>
  <c r="BR53" i="15"/>
  <c r="BQ39" i="15"/>
  <c r="BQ57" i="15"/>
  <c r="BQ53" i="15"/>
  <c r="BQ50" i="15"/>
  <c r="BQ46" i="15"/>
  <c r="BQ42" i="15"/>
  <c r="BM58" i="15"/>
  <c r="BM50" i="15"/>
  <c r="BM42" i="15"/>
  <c r="BO67" i="15"/>
  <c r="BO63" i="15"/>
  <c r="BO60" i="15"/>
  <c r="BO56" i="15"/>
  <c r="BQ51" i="15"/>
  <c r="BP60" i="15"/>
  <c r="BP56" i="15"/>
  <c r="BQ49" i="15"/>
  <c r="BP53" i="15"/>
  <c r="BP49" i="15"/>
  <c r="BP45" i="15"/>
  <c r="BP41" i="15"/>
  <c r="CA76" i="3" l="1"/>
  <c r="D77" i="3"/>
  <c r="BN75" i="3"/>
  <c r="BO74" i="3"/>
  <c r="C74" i="3" s="1"/>
  <c r="U100" i="15"/>
  <c r="I152" i="15"/>
  <c r="R152" i="15" s="1"/>
  <c r="R72" i="15"/>
  <c r="U99" i="15"/>
  <c r="I148" i="15"/>
  <c r="R148" i="15" s="1"/>
  <c r="R71" i="15"/>
  <c r="S98" i="15"/>
  <c r="I144" i="15"/>
  <c r="S72" i="15"/>
  <c r="S69" i="15"/>
  <c r="R74" i="15"/>
  <c r="S70" i="15"/>
  <c r="P132" i="15" s="1"/>
  <c r="S71" i="15"/>
  <c r="T98" i="15"/>
  <c r="U97" i="15"/>
  <c r="U98" i="15" l="1"/>
  <c r="BN76" i="3"/>
  <c r="BO75" i="3"/>
  <c r="C75" i="3" s="1"/>
  <c r="CA77" i="3"/>
  <c r="D78" i="3"/>
  <c r="R140" i="15"/>
  <c r="R136" i="15"/>
  <c r="BW37" i="15"/>
  <c r="BX37" i="15" s="1"/>
  <c r="T37" i="15" s="1"/>
  <c r="BW44" i="15"/>
  <c r="BW36" i="15"/>
  <c r="BP36" i="15" s="1"/>
  <c r="BW38" i="15"/>
  <c r="BW34" i="15"/>
  <c r="BP34" i="15" s="1"/>
  <c r="BW35" i="15"/>
  <c r="BW32" i="15"/>
  <c r="BQ32" i="15" s="1"/>
  <c r="BW33" i="15"/>
  <c r="BW30" i="15"/>
  <c r="BP30" i="15" s="1"/>
  <c r="BW31" i="15"/>
  <c r="BW28" i="15"/>
  <c r="BR28" i="15" s="1"/>
  <c r="BW29" i="15"/>
  <c r="I129" i="15"/>
  <c r="I126" i="15"/>
  <c r="R144" i="15"/>
  <c r="N84" i="15" s="1"/>
  <c r="R132" i="15"/>
  <c r="N82" i="15" l="1"/>
  <c r="I104" i="15"/>
  <c r="N81" i="15"/>
  <c r="BN77" i="3"/>
  <c r="BO76" i="3"/>
  <c r="C76" i="3" s="1"/>
  <c r="CA78" i="3"/>
  <c r="D79" i="3"/>
  <c r="BM37" i="15"/>
  <c r="BX34" i="15"/>
  <c r="T34" i="15" s="1"/>
  <c r="BX30" i="15"/>
  <c r="T30" i="15" s="1"/>
  <c r="BX32" i="15"/>
  <c r="T32" i="15" s="1"/>
  <c r="BX28" i="15"/>
  <c r="T28" i="15" s="1"/>
  <c r="BO37" i="15"/>
  <c r="BQ37" i="15"/>
  <c r="BN37" i="15"/>
  <c r="BP37" i="15"/>
  <c r="BR36" i="15"/>
  <c r="BO36" i="15"/>
  <c r="BX36" i="15"/>
  <c r="T36" i="15" s="1"/>
  <c r="BQ36" i="15"/>
  <c r="BR37" i="15"/>
  <c r="BN36" i="15"/>
  <c r="BM36" i="15"/>
  <c r="BX44" i="15"/>
  <c r="T44" i="15" s="1"/>
  <c r="BR44" i="15"/>
  <c r="BO44" i="15"/>
  <c r="BN44" i="15"/>
  <c r="BQ44" i="15"/>
  <c r="BP44" i="15"/>
  <c r="BM44" i="15"/>
  <c r="BX38" i="15"/>
  <c r="T38" i="15" s="1"/>
  <c r="BP38" i="15"/>
  <c r="BO38" i="15"/>
  <c r="BR38" i="15"/>
  <c r="BN38" i="15"/>
  <c r="BM38" i="15"/>
  <c r="BQ38" i="15"/>
  <c r="BM34" i="15"/>
  <c r="BO34" i="15"/>
  <c r="BQ34" i="15"/>
  <c r="BR30" i="15"/>
  <c r="BN34" i="15"/>
  <c r="BR34" i="15"/>
  <c r="BN28" i="15"/>
  <c r="BN30" i="15"/>
  <c r="BO32" i="15"/>
  <c r="BO28" i="15"/>
  <c r="BM28" i="15"/>
  <c r="BN32" i="15"/>
  <c r="BM30" i="15"/>
  <c r="BQ30" i="15"/>
  <c r="BM32" i="15"/>
  <c r="BP32" i="15"/>
  <c r="BR32" i="15"/>
  <c r="BP28" i="15"/>
  <c r="BQ28" i="15"/>
  <c r="BO30" i="15"/>
  <c r="BX35" i="15"/>
  <c r="T35" i="15" s="1"/>
  <c r="BO35" i="15"/>
  <c r="BM35" i="15"/>
  <c r="BN35" i="15"/>
  <c r="BP35" i="15"/>
  <c r="BR35" i="15"/>
  <c r="BQ35" i="15"/>
  <c r="BX33" i="15"/>
  <c r="T33" i="15" s="1"/>
  <c r="BM33" i="15"/>
  <c r="BQ33" i="15"/>
  <c r="BO33" i="15"/>
  <c r="BN33" i="15"/>
  <c r="BR33" i="15"/>
  <c r="BP33" i="15"/>
  <c r="BX31" i="15"/>
  <c r="T31" i="15" s="1"/>
  <c r="BQ31" i="15"/>
  <c r="BR31" i="15"/>
  <c r="BM31" i="15"/>
  <c r="BP31" i="15"/>
  <c r="BN31" i="15"/>
  <c r="BO31" i="15"/>
  <c r="BX29" i="15"/>
  <c r="T29" i="15" s="1"/>
  <c r="BP29" i="15"/>
  <c r="BO29" i="15"/>
  <c r="BM29" i="15"/>
  <c r="BQ29" i="15"/>
  <c r="BN29" i="15"/>
  <c r="BR29" i="15"/>
  <c r="BT31" i="15"/>
  <c r="BT39" i="15"/>
  <c r="BT47" i="15"/>
  <c r="BT38" i="15"/>
  <c r="BT54" i="15"/>
  <c r="BT40" i="15"/>
  <c r="BT63" i="15"/>
  <c r="BT32" i="15"/>
  <c r="BT57" i="15"/>
  <c r="BT64" i="15"/>
  <c r="BT29" i="15"/>
  <c r="BT37" i="15"/>
  <c r="BT45" i="15"/>
  <c r="BT34" i="15"/>
  <c r="BT50" i="15"/>
  <c r="BT60" i="15"/>
  <c r="BT52" i="15"/>
  <c r="BT30" i="15"/>
  <c r="BT55" i="15"/>
  <c r="BT62" i="15"/>
  <c r="N83" i="15"/>
  <c r="BT44" i="15"/>
  <c r="BT36" i="15"/>
  <c r="BT66" i="15"/>
  <c r="I105" i="15"/>
  <c r="J105" i="15" s="1"/>
  <c r="BT35" i="15"/>
  <c r="BT43" i="15"/>
  <c r="BT51" i="15"/>
  <c r="BT46" i="15"/>
  <c r="BT58" i="15"/>
  <c r="BT48" i="15"/>
  <c r="BT67" i="15"/>
  <c r="BT53" i="15"/>
  <c r="BT61" i="15"/>
  <c r="BT28" i="15"/>
  <c r="BT33" i="15"/>
  <c r="BT41" i="15"/>
  <c r="BT49" i="15"/>
  <c r="BT42" i="15"/>
  <c r="BT56" i="15"/>
  <c r="BT65" i="15"/>
  <c r="BT59" i="15"/>
  <c r="BS33" i="15"/>
  <c r="BS51" i="15"/>
  <c r="BS49" i="15"/>
  <c r="BS60" i="15"/>
  <c r="BS28" i="15"/>
  <c r="BS32" i="15"/>
  <c r="BS40" i="15"/>
  <c r="BS48" i="15"/>
  <c r="BS53" i="15"/>
  <c r="BS31" i="15"/>
  <c r="BS47" i="15"/>
  <c r="BS45" i="15"/>
  <c r="BS58" i="15"/>
  <c r="BS67" i="15"/>
  <c r="BS30" i="15"/>
  <c r="BS38" i="15"/>
  <c r="BS46" i="15"/>
  <c r="BS34" i="15"/>
  <c r="BS59" i="15"/>
  <c r="BS57" i="15"/>
  <c r="BS43" i="15"/>
  <c r="BS41" i="15"/>
  <c r="BS56" i="15"/>
  <c r="BS65" i="15"/>
  <c r="BS29" i="15"/>
  <c r="BS36" i="15"/>
  <c r="BS44" i="15"/>
  <c r="BS52" i="15"/>
  <c r="BS62" i="15"/>
  <c r="BS39" i="15"/>
  <c r="BS37" i="15"/>
  <c r="BS54" i="15"/>
  <c r="BS63" i="15"/>
  <c r="BS61" i="15"/>
  <c r="BS35" i="15"/>
  <c r="BS42" i="15"/>
  <c r="BS50" i="15"/>
  <c r="BS55" i="15"/>
  <c r="BS64" i="15"/>
  <c r="BS66" i="15"/>
  <c r="D80" i="3" l="1"/>
  <c r="CA79" i="3"/>
  <c r="BO77" i="3"/>
  <c r="C77" i="3" s="1"/>
  <c r="BN78" i="3"/>
  <c r="BP81" i="15"/>
  <c r="BP85" i="15"/>
  <c r="BO81" i="15"/>
  <c r="S74" i="15"/>
  <c r="J104" i="15"/>
  <c r="R24" i="15" s="1"/>
  <c r="D81" i="3" l="1"/>
  <c r="CA80" i="3"/>
  <c r="BN79" i="3"/>
  <c r="BO78" i="3"/>
  <c r="C78" i="3" s="1"/>
  <c r="BN80" i="3" l="1"/>
  <c r="BO79" i="3"/>
  <c r="C79" i="3" s="1"/>
  <c r="CA81" i="3"/>
  <c r="D82" i="3"/>
  <c r="BN81" i="3" l="1"/>
  <c r="BO80" i="3"/>
  <c r="C80" i="3" s="1"/>
  <c r="CA82" i="3"/>
  <c r="D83" i="3"/>
  <c r="BO81" i="3" l="1"/>
  <c r="C81" i="3" s="1"/>
  <c r="BN82" i="3"/>
  <c r="D84" i="3"/>
  <c r="CA83" i="3"/>
  <c r="D85" i="3" l="1"/>
  <c r="CA84" i="3"/>
  <c r="BN83" i="3"/>
  <c r="BO82" i="3"/>
  <c r="C82" i="3" s="1"/>
  <c r="BN84" i="3" l="1"/>
  <c r="BO83" i="3"/>
  <c r="C83" i="3" s="1"/>
  <c r="CA85" i="3"/>
  <c r="D86" i="3"/>
  <c r="BN85" i="3" l="1"/>
  <c r="BO84" i="3"/>
  <c r="C84" i="3" s="1"/>
  <c r="D87" i="3"/>
  <c r="CA86" i="3"/>
  <c r="BO85" i="3" l="1"/>
  <c r="C85" i="3" s="1"/>
  <c r="BN86" i="3"/>
  <c r="CA87" i="3"/>
  <c r="D88" i="3"/>
  <c r="D89" i="3" l="1"/>
  <c r="CA88" i="3"/>
  <c r="BN87" i="3"/>
  <c r="BO86" i="3"/>
  <c r="C86" i="3" s="1"/>
  <c r="BN88" i="3" l="1"/>
  <c r="BO87" i="3"/>
  <c r="C87" i="3" s="1"/>
  <c r="D90" i="3"/>
  <c r="CA89" i="3"/>
  <c r="CA90" i="3" l="1"/>
  <c r="D91" i="3"/>
  <c r="BN89" i="3"/>
  <c r="BO88" i="3"/>
  <c r="C88" i="3" s="1"/>
  <c r="BO89" i="3" l="1"/>
  <c r="C89" i="3" s="1"/>
  <c r="BN90" i="3"/>
  <c r="CA91" i="3"/>
  <c r="D92" i="3"/>
  <c r="D93" i="3" l="1"/>
  <c r="CA92" i="3"/>
  <c r="BN91" i="3"/>
  <c r="BO90" i="3"/>
  <c r="C90" i="3" s="1"/>
  <c r="BN92" i="3" l="1"/>
  <c r="BO91" i="3"/>
  <c r="C91" i="3" s="1"/>
  <c r="CA93" i="3"/>
  <c r="D94" i="3"/>
  <c r="BN93" i="3" l="1"/>
  <c r="BO92" i="3"/>
  <c r="C92" i="3" s="1"/>
  <c r="CA94" i="3"/>
  <c r="D95" i="3"/>
  <c r="BN94" i="3" l="1"/>
  <c r="BO93" i="3"/>
  <c r="C93" i="3" s="1"/>
  <c r="D96" i="3"/>
  <c r="CA95" i="3"/>
  <c r="CA96" i="3" l="1"/>
  <c r="D97" i="3"/>
  <c r="BN95" i="3"/>
  <c r="BO94" i="3"/>
  <c r="C94" i="3" s="1"/>
  <c r="CA97" i="3" l="1"/>
  <c r="D98" i="3"/>
  <c r="BN96" i="3"/>
  <c r="BO95" i="3"/>
  <c r="C95" i="3" s="1"/>
  <c r="CA98" i="3" l="1"/>
  <c r="D99" i="3"/>
  <c r="BN97" i="3"/>
  <c r="BO96" i="3"/>
  <c r="C96" i="3" s="1"/>
  <c r="BN98" i="3" l="1"/>
  <c r="BO97" i="3"/>
  <c r="C97" i="3" s="1"/>
  <c r="D100" i="3"/>
  <c r="CA99" i="3"/>
  <c r="CA100" i="3" l="1"/>
  <c r="D101" i="3"/>
  <c r="BN99" i="3"/>
  <c r="BO98" i="3"/>
  <c r="C98" i="3" s="1"/>
  <c r="BN100" i="3" l="1"/>
  <c r="BO99" i="3"/>
  <c r="C99" i="3" s="1"/>
  <c r="D102" i="3"/>
  <c r="CA101" i="3"/>
  <c r="CA102" i="3" l="1"/>
  <c r="D103" i="3"/>
  <c r="BN101" i="3"/>
  <c r="BO100" i="3"/>
  <c r="C100" i="3" s="1"/>
  <c r="BO101" i="3" l="1"/>
  <c r="C101" i="3" s="1"/>
  <c r="BN102" i="3"/>
  <c r="D104" i="3"/>
  <c r="CA103" i="3"/>
  <c r="BN103" i="3" l="1"/>
  <c r="BO102" i="3"/>
  <c r="C102" i="3" s="1"/>
  <c r="CA104" i="3"/>
  <c r="D105" i="3"/>
  <c r="BN104" i="3" l="1"/>
  <c r="BO103" i="3"/>
  <c r="C103" i="3" s="1"/>
  <c r="CA105" i="3"/>
  <c r="D106" i="3"/>
  <c r="BN105" i="3" l="1"/>
  <c r="BO104" i="3"/>
  <c r="C104" i="3" s="1"/>
  <c r="CA106" i="3"/>
  <c r="D107" i="3"/>
  <c r="BO105" i="3" l="1"/>
  <c r="C105" i="3" s="1"/>
  <c r="BN106" i="3"/>
  <c r="D108" i="3"/>
  <c r="CA107" i="3"/>
  <c r="CA108" i="3" l="1"/>
  <c r="D109" i="3"/>
  <c r="BN107" i="3"/>
  <c r="BO106" i="3"/>
  <c r="C106" i="3" s="1"/>
  <c r="BN108" i="3" l="1"/>
  <c r="BO107" i="3"/>
  <c r="C107" i="3" s="1"/>
  <c r="CA109" i="3"/>
  <c r="D110" i="3"/>
  <c r="BN109" i="3" l="1"/>
  <c r="BO108" i="3"/>
  <c r="C108" i="3" s="1"/>
  <c r="CA110" i="3"/>
  <c r="D111" i="3"/>
  <c r="D112" i="3" l="1"/>
  <c r="CA111" i="3"/>
  <c r="BO109" i="3"/>
  <c r="C109" i="3" s="1"/>
  <c r="BN110" i="3"/>
  <c r="CA112" i="3" l="1"/>
  <c r="D113" i="3"/>
  <c r="BN111" i="3"/>
  <c r="BO110" i="3"/>
  <c r="C110" i="3" s="1"/>
  <c r="BN112" i="3" l="1"/>
  <c r="BO111" i="3"/>
  <c r="C111" i="3" s="1"/>
  <c r="CA113" i="3"/>
  <c r="D114" i="3"/>
  <c r="BN113" i="3" l="1"/>
  <c r="BO112" i="3"/>
  <c r="C112" i="3" s="1"/>
  <c r="CA114" i="3"/>
  <c r="D115" i="3"/>
  <c r="BN114" i="3" l="1"/>
  <c r="BO113" i="3"/>
  <c r="C113" i="3" s="1"/>
  <c r="D116" i="3"/>
  <c r="CA115" i="3"/>
  <c r="CA116" i="3" l="1"/>
  <c r="D117" i="3"/>
  <c r="BN115" i="3"/>
  <c r="BO114" i="3"/>
  <c r="C114" i="3" s="1"/>
  <c r="BN116" i="3" l="1"/>
  <c r="BO115" i="3"/>
  <c r="C115" i="3" s="1"/>
  <c r="D118" i="3"/>
  <c r="CA117" i="3"/>
  <c r="CA118" i="3" l="1"/>
  <c r="D119" i="3"/>
  <c r="BN117" i="3"/>
  <c r="BO116" i="3"/>
  <c r="C116" i="3" s="1"/>
  <c r="BO117" i="3" l="1"/>
  <c r="C117" i="3" s="1"/>
  <c r="BN118" i="3"/>
  <c r="CA119" i="3"/>
  <c r="D120" i="3"/>
  <c r="BN119" i="3" l="1"/>
  <c r="BO118" i="3"/>
  <c r="C118" i="3" s="1"/>
  <c r="CA120" i="3"/>
  <c r="D121" i="3"/>
  <c r="BN120" i="3" l="1"/>
  <c r="BO119" i="3"/>
  <c r="C119" i="3" s="1"/>
  <c r="CA121" i="3"/>
  <c r="D122" i="3"/>
  <c r="BN121" i="3" l="1"/>
  <c r="BO120" i="3"/>
  <c r="C120" i="3" s="1"/>
  <c r="D123" i="3"/>
  <c r="CA123" i="3" s="1"/>
  <c r="CA122" i="3"/>
  <c r="BN122" i="3" l="1"/>
  <c r="BO121" i="3"/>
  <c r="C121" i="3" s="1"/>
  <c r="BN123" i="3" l="1"/>
  <c r="BO123" i="3" s="1"/>
  <c r="C123" i="3" s="1"/>
  <c r="BO122" i="3"/>
  <c r="C122" i="3" s="1"/>
</calcChain>
</file>

<file path=xl/comments1.xml><?xml version="1.0" encoding="utf-8"?>
<comments xmlns="http://schemas.openxmlformats.org/spreadsheetml/2006/main">
  <authors>
    <author>Bruce Lightfoot</author>
    <author>ndtarczynski</author>
    <author>Nick</author>
  </authors>
  <commentList>
    <comment ref="BX22" authorId="0">
      <text>
        <r>
          <rPr>
            <b/>
            <sz val="8"/>
            <color indexed="81"/>
            <rFont val="Tahoma"/>
            <family val="2"/>
          </rPr>
          <t>Bruce Lightfoot:</t>
        </r>
        <r>
          <rPr>
            <sz val="8"/>
            <color indexed="81"/>
            <rFont val="Tahoma"/>
            <family val="2"/>
          </rPr>
          <t xml:space="preserve">
This value controls the decimal precision of overall results reporting within 1% of 100% (in this calculator only). 
Use </t>
        </r>
        <r>
          <rPr>
            <b/>
            <sz val="8"/>
            <color indexed="81"/>
            <rFont val="Tahoma"/>
            <family val="2"/>
          </rPr>
          <t>3</t>
        </r>
        <r>
          <rPr>
            <sz val="8"/>
            <color indexed="81"/>
            <rFont val="Tahoma"/>
            <family val="2"/>
          </rPr>
          <t xml:space="preserve"> to show 1 decimal place or </t>
        </r>
        <r>
          <rPr>
            <b/>
            <sz val="8"/>
            <color indexed="81"/>
            <rFont val="Tahoma"/>
            <family val="2"/>
          </rPr>
          <t>2</t>
        </r>
        <r>
          <rPr>
            <sz val="8"/>
            <color indexed="81"/>
            <rFont val="Tahoma"/>
            <family val="2"/>
          </rPr>
          <t xml:space="preserve"> to show no decimal places.</t>
        </r>
      </text>
    </comment>
    <comment ref="W24" authorId="0">
      <text>
        <r>
          <rPr>
            <b/>
            <sz val="8"/>
            <color indexed="81"/>
            <rFont val="Tahoma"/>
            <family val="2"/>
          </rPr>
          <t>Bruce Lightfoot:</t>
        </r>
        <r>
          <rPr>
            <sz val="8"/>
            <color indexed="81"/>
            <rFont val="Tahoma"/>
            <family val="2"/>
          </rPr>
          <t xml:space="preserve">
Origiinal formulae in this column multiplied Fixed Dimming % by 0.95 instead of dividing Corrected as part of changes to lock ouit Factor 2 for Class 1 and Class 10 buildings.</t>
        </r>
      </text>
    </comment>
    <comment ref="AZ24" authorId="1">
      <text>
        <r>
          <rPr>
            <b/>
            <sz val="8"/>
            <color indexed="81"/>
            <rFont val="Tahoma"/>
            <family val="2"/>
          </rPr>
          <t>ndtarczynski:</t>
        </r>
        <r>
          <rPr>
            <sz val="8"/>
            <color indexed="81"/>
            <rFont val="Tahoma"/>
            <family val="2"/>
          </rPr>
          <t xml:space="preserve">
The Cell Left Blank For Function is for the purpose of showing the prompt 'Row Skipped (Ok if intentional)' The output will only show True if there is True output highlighted in the rows below for Data entered in Row </t>
        </r>
      </text>
    </comment>
    <comment ref="BA24" authorId="1">
      <text>
        <r>
          <rPr>
            <b/>
            <sz val="8"/>
            <color indexed="81"/>
            <rFont val="Tahoma"/>
            <family val="2"/>
          </rPr>
          <t>ndtarczynski:</t>
        </r>
        <r>
          <rPr>
            <sz val="8"/>
            <color indexed="81"/>
            <rFont val="Tahoma"/>
            <family val="2"/>
          </rPr>
          <t xml:space="preserve">
This column indicates if the entire row is left blank.
</t>
        </r>
      </text>
    </comment>
    <comment ref="BB24" authorId="1">
      <text>
        <r>
          <rPr>
            <b/>
            <sz val="8"/>
            <color indexed="81"/>
            <rFont val="Tahoma"/>
            <family val="2"/>
          </rPr>
          <t>ndtarczynski:</t>
        </r>
        <r>
          <rPr>
            <sz val="8"/>
            <color indexed="81"/>
            <rFont val="Tahoma"/>
            <family val="2"/>
          </rPr>
          <t xml:space="preserve">
-Entry inputs OK
-Adjustment factor 2 not used for a Class 1
-Adjustment Factor 1 (Fixed dimming, Lumen depreciation) OK
-Adjustment Factor 2 (Fixed dimming, Lumen depreciation) OK</t>
        </r>
      </text>
    </comment>
    <comment ref="BZ24" authorId="0">
      <text>
        <r>
          <rPr>
            <b/>
            <sz val="8"/>
            <color indexed="81"/>
            <rFont val="Tahoma"/>
            <family val="2"/>
          </rPr>
          <t>Bruce Lightfoot:</t>
        </r>
        <r>
          <rPr>
            <sz val="8"/>
            <color indexed="81"/>
            <rFont val="Tahoma"/>
            <family val="2"/>
          </rPr>
          <t xml:space="preserve">
Checks whether Location shown is valid for the nominated Classification. #N/A indicates that it is not and will trigger conditional formatting in the Location cell.</t>
        </r>
      </text>
    </comment>
    <comment ref="DO26" authorId="0">
      <text>
        <r>
          <rPr>
            <b/>
            <sz val="8"/>
            <color indexed="81"/>
            <rFont val="Tahoma"/>
            <family val="2"/>
          </rPr>
          <t>Bruce Lightfoot:</t>
        </r>
        <r>
          <rPr>
            <sz val="8"/>
            <color indexed="81"/>
            <rFont val="Tahoma"/>
            <family val="2"/>
          </rPr>
          <t xml:space="preserve">
Because use of Control Devices is optional, it is not appropriate to prompt for an entry by default. If the associated data is present without the related control (usually residues of prior data input), then this prompt will highlight the absence from the Adjustment Factor column.</t>
        </r>
      </text>
    </comment>
    <comment ref="DP26" authorId="0">
      <text>
        <r>
          <rPr>
            <b/>
            <sz val="8"/>
            <color indexed="81"/>
            <rFont val="Tahoma"/>
            <family val="2"/>
          </rPr>
          <t>Bruce Lightfoot:</t>
        </r>
        <r>
          <rPr>
            <sz val="8"/>
            <color indexed="81"/>
            <rFont val="Tahoma"/>
            <family val="2"/>
          </rPr>
          <t xml:space="preserve">
Because use of Control Devices is optional, it is not appropriate to prompt for an entry by default. If the associated data is present without the related control (usually residues of prior data input), then this prompt will highlight the absence from the Adjustment Factor column.</t>
        </r>
      </text>
    </comment>
    <comment ref="DR26" authorId="0">
      <text>
        <r>
          <rPr>
            <b/>
            <sz val="8"/>
            <color indexed="81"/>
            <rFont val="Tahoma"/>
            <family val="2"/>
          </rPr>
          <t>Bruce Lightfoot:</t>
        </r>
        <r>
          <rPr>
            <sz val="8"/>
            <color indexed="81"/>
            <rFont val="Tahoma"/>
            <family val="2"/>
          </rPr>
          <t xml:space="preserve">
If Dynamic Dimming (for Lumen Depreciation Factor) is selected, no Fixed Dimming data can be present.</t>
        </r>
      </text>
    </comment>
    <comment ref="DS26" authorId="0">
      <text>
        <r>
          <rPr>
            <b/>
            <sz val="8"/>
            <color indexed="81"/>
            <rFont val="Tahoma"/>
            <family val="2"/>
          </rPr>
          <t>Bruce Lightfoot:</t>
        </r>
        <r>
          <rPr>
            <sz val="8"/>
            <color indexed="81"/>
            <rFont val="Tahoma"/>
            <family val="2"/>
          </rPr>
          <t xml:space="preserve">
If Fixed Dimming is selected, no Dynamic Dimming data (for Lumen Depreciation Factor) can be present. Error message is terse to suit available space.</t>
        </r>
      </text>
    </comment>
    <comment ref="DW26" authorId="0">
      <text>
        <r>
          <rPr>
            <b/>
            <sz val="8"/>
            <color indexed="81"/>
            <rFont val="Tahoma"/>
            <family val="2"/>
          </rPr>
          <t>Bruce Lightfoot:</t>
        </r>
        <r>
          <rPr>
            <sz val="8"/>
            <color indexed="81"/>
            <rFont val="Tahoma"/>
            <family val="2"/>
          </rPr>
          <t xml:space="preserve">
Because use of Control Devices is optional, it is not appropriate to prompt for an entry by default. If the associated data is present without the related control (usually residues of prior data input), then this prompt will highlight the absence from the Adjustment Factor column.</t>
        </r>
      </text>
    </comment>
    <comment ref="DX26" authorId="0">
      <text>
        <r>
          <rPr>
            <b/>
            <sz val="8"/>
            <color indexed="81"/>
            <rFont val="Tahoma"/>
            <family val="2"/>
          </rPr>
          <t>Bruce Lightfoot:</t>
        </r>
        <r>
          <rPr>
            <sz val="8"/>
            <color indexed="81"/>
            <rFont val="Tahoma"/>
            <family val="2"/>
          </rPr>
          <t xml:space="preserve">
Because use of Control Devices is optional, it is not appropriate to prompt for an entry by default. If the associated data is present without the related control (usually residues of prior data input), then this prompt will highlight the absence from the Adjustment Factor column.</t>
        </r>
      </text>
    </comment>
    <comment ref="DZ26" authorId="0">
      <text>
        <r>
          <rPr>
            <b/>
            <sz val="8"/>
            <color indexed="81"/>
            <rFont val="Tahoma"/>
            <family val="2"/>
          </rPr>
          <t>Bruce Lightfoot:</t>
        </r>
        <r>
          <rPr>
            <sz val="8"/>
            <color indexed="81"/>
            <rFont val="Tahoma"/>
            <family val="2"/>
          </rPr>
          <t xml:space="preserve">
If Dynamic Dimming (for Lumen Depreciation Factor) is selected, no Fixed Dimming data can be present.</t>
        </r>
      </text>
    </comment>
    <comment ref="EA26" authorId="0">
      <text>
        <r>
          <rPr>
            <b/>
            <sz val="8"/>
            <color indexed="81"/>
            <rFont val="Tahoma"/>
            <family val="2"/>
          </rPr>
          <t>Bruce Lightfoot:</t>
        </r>
        <r>
          <rPr>
            <sz val="8"/>
            <color indexed="81"/>
            <rFont val="Tahoma"/>
            <family val="2"/>
          </rPr>
          <t xml:space="preserve">
If Fixed Dimming is selected, no Dynamic Dimming data (for Lumen Depreciation Factor) can be present. Error message is terse to suit available space.</t>
        </r>
      </text>
    </comment>
    <comment ref="DM28" authorId="0">
      <text>
        <r>
          <rPr>
            <b/>
            <sz val="8"/>
            <color indexed="81"/>
            <rFont val="Tahoma"/>
            <family val="2"/>
          </rPr>
          <t>Bruce Lightfoot:</t>
        </r>
        <r>
          <rPr>
            <sz val="8"/>
            <color indexed="81"/>
            <rFont val="Tahoma"/>
            <family val="2"/>
          </rPr>
          <t xml:space="preserve">
Based on modified version used for Volume One calculator with Names adjusted to suit Volume Two.  Ditto for all columns in this group.</t>
        </r>
      </text>
    </comment>
    <comment ref="BZ70" authorId="0">
      <text>
        <r>
          <rPr>
            <b/>
            <sz val="8"/>
            <color indexed="81"/>
            <rFont val="Tahoma"/>
            <family val="2"/>
          </rPr>
          <t>Bruce Lightfoot:</t>
        </r>
        <r>
          <rPr>
            <sz val="8"/>
            <color indexed="81"/>
            <rFont val="Tahoma"/>
            <family val="2"/>
          </rPr>
          <t xml:space="preserve">
Sum function used to expose any #NA vlaues. Message below (when not "OK") is a trigger for GeneralAdviceTwo formula to display note on calculator form.</t>
        </r>
      </text>
    </comment>
    <comment ref="J79" authorId="0">
      <text>
        <r>
          <rPr>
            <b/>
            <sz val="8"/>
            <color indexed="81"/>
            <rFont val="Tahoma"/>
            <family val="2"/>
          </rPr>
          <t>Bruce Lightfoot:</t>
        </r>
        <r>
          <rPr>
            <sz val="8"/>
            <color indexed="81"/>
            <rFont val="Tahoma"/>
            <family val="2"/>
          </rPr>
          <t xml:space="preserve">
This cell has no dependents and does not influence conditional formatting.</t>
        </r>
      </text>
    </comment>
    <comment ref="J80" authorId="0">
      <text>
        <r>
          <rPr>
            <b/>
            <sz val="8"/>
            <color indexed="81"/>
            <rFont val="Tahoma"/>
            <family val="2"/>
          </rPr>
          <t>Bruce Lightfoot:</t>
        </r>
        <r>
          <rPr>
            <sz val="8"/>
            <color indexed="81"/>
            <rFont val="Tahoma"/>
            <family val="2"/>
          </rPr>
          <t xml:space="preserve">
Unique formula in this first row. DO NOT COPY DOWN.</t>
        </r>
      </text>
    </comment>
    <comment ref="G91" authorId="0">
      <text>
        <r>
          <rPr>
            <b/>
            <sz val="8"/>
            <color indexed="81"/>
            <rFont val="Tahoma"/>
            <family val="2"/>
          </rPr>
          <t>Bruce Lightfoot:</t>
        </r>
        <r>
          <rPr>
            <sz val="8"/>
            <color indexed="81"/>
            <rFont val="Tahoma"/>
            <family val="2"/>
          </rPr>
          <t xml:space="preserve">
This heading and the descriptors below moved left one column to allow narrowing of column H to overcome word wrap problems in heading rows of the calculator form.</t>
        </r>
      </text>
    </comment>
    <comment ref="P91" authorId="0">
      <text>
        <r>
          <rPr>
            <b/>
            <sz val="8"/>
            <color indexed="81"/>
            <rFont val="Tahoma"/>
            <family val="2"/>
          </rPr>
          <t>Bruce Lightfoot:</t>
        </r>
        <r>
          <rPr>
            <sz val="8"/>
            <color indexed="81"/>
            <rFont val="Tahoma"/>
            <family val="2"/>
          </rPr>
          <t xml:space="preserve">
Changed "Advise" to "Advice" 2.10.12</t>
        </r>
      </text>
    </comment>
    <comment ref="S91" authorId="0">
      <text>
        <r>
          <rPr>
            <b/>
            <sz val="8"/>
            <color indexed="81"/>
            <rFont val="Tahoma"/>
            <family val="2"/>
          </rPr>
          <t>Bruce Lightfoot:</t>
        </r>
        <r>
          <rPr>
            <sz val="8"/>
            <color indexed="81"/>
            <rFont val="Tahoma"/>
            <family val="2"/>
          </rPr>
          <t xml:space="preserve">
Heading changed from "Formular" to "Formulas".</t>
        </r>
      </text>
    </comment>
    <comment ref="G93" authorId="2">
      <text>
        <r>
          <rPr>
            <b/>
            <sz val="9"/>
            <color indexed="81"/>
            <rFont val="Tahoma"/>
            <family val="2"/>
          </rPr>
          <t>Nick:</t>
        </r>
        <r>
          <rPr>
            <sz val="9"/>
            <color indexed="81"/>
            <rFont val="Tahoma"/>
            <family val="2"/>
          </rPr>
          <t xml:space="preserve">
Cell previously was used for the 'Enter Storey' input which has now been removed. Therefore the cell have deliberatly been left blank.</t>
        </r>
      </text>
    </comment>
    <comment ref="J97" authorId="1">
      <text>
        <r>
          <rPr>
            <b/>
            <sz val="8"/>
            <color indexed="81"/>
            <rFont val="Tahoma"/>
            <family val="2"/>
          </rPr>
          <t>ndtarczynski:</t>
        </r>
        <r>
          <rPr>
            <sz val="8"/>
            <color indexed="81"/>
            <rFont val="Tahoma"/>
            <family val="2"/>
          </rPr>
          <t xml:space="preserve">
Title 
firstinputsres</t>
        </r>
      </text>
    </comment>
    <comment ref="S97" authorId="0">
      <text>
        <r>
          <rPr>
            <b/>
            <sz val="9"/>
            <color indexed="81"/>
            <rFont val="Tahoma"/>
            <family val="2"/>
          </rPr>
          <t>Bruce Lightfoot:</t>
        </r>
        <r>
          <rPr>
            <sz val="9"/>
            <color indexed="81"/>
            <rFont val="Tahoma"/>
            <family val="2"/>
          </rPr>
          <t xml:space="preserve">
Rounding controlled by user variable value in PrecisionTwo.</t>
        </r>
      </text>
    </comment>
    <comment ref="T97" authorId="0">
      <text>
        <r>
          <rPr>
            <b/>
            <sz val="9"/>
            <color indexed="81"/>
            <rFont val="Tahoma"/>
            <family val="2"/>
          </rPr>
          <t>Bruce Lightfoot:</t>
        </r>
        <r>
          <rPr>
            <sz val="9"/>
            <color indexed="81"/>
            <rFont val="Tahoma"/>
            <family val="2"/>
          </rPr>
          <t xml:space="preserve">
Rounding controlled by user variable value in PrecisionTwo.</t>
        </r>
      </text>
    </comment>
    <comment ref="S98" authorId="0">
      <text>
        <r>
          <rPr>
            <b/>
            <sz val="9"/>
            <color indexed="81"/>
            <rFont val="Tahoma"/>
            <family val="2"/>
          </rPr>
          <t>Bruce Lightfoot:</t>
        </r>
        <r>
          <rPr>
            <sz val="9"/>
            <color indexed="81"/>
            <rFont val="Tahoma"/>
            <family val="2"/>
          </rPr>
          <t xml:space="preserve">
This cell inherits the rounding applied in referenced cell.</t>
        </r>
      </text>
    </comment>
    <comment ref="T98" authorId="0">
      <text>
        <r>
          <rPr>
            <b/>
            <sz val="9"/>
            <color indexed="81"/>
            <rFont val="Tahoma"/>
            <family val="2"/>
          </rPr>
          <t>Bruce Lightfoot:</t>
        </r>
        <r>
          <rPr>
            <sz val="9"/>
            <color indexed="81"/>
            <rFont val="Tahoma"/>
            <family val="2"/>
          </rPr>
          <t xml:space="preserve">
This cell inherits the rounding applied in referenced cell.</t>
        </r>
      </text>
    </comment>
    <comment ref="S99" authorId="0">
      <text>
        <r>
          <rPr>
            <b/>
            <sz val="9"/>
            <color indexed="81"/>
            <rFont val="Tahoma"/>
            <family val="2"/>
          </rPr>
          <t>Bruce Lightfoot:</t>
        </r>
        <r>
          <rPr>
            <sz val="9"/>
            <color indexed="81"/>
            <rFont val="Tahoma"/>
            <family val="2"/>
          </rPr>
          <t xml:space="preserve">
Rounding controlled by user variable value in PrecisionTwo.</t>
        </r>
      </text>
    </comment>
    <comment ref="T99" authorId="0">
      <text>
        <r>
          <rPr>
            <b/>
            <sz val="9"/>
            <color indexed="81"/>
            <rFont val="Tahoma"/>
            <family val="2"/>
          </rPr>
          <t>Bruce Lightfoot:</t>
        </r>
        <r>
          <rPr>
            <sz val="9"/>
            <color indexed="81"/>
            <rFont val="Tahoma"/>
            <family val="2"/>
          </rPr>
          <t xml:space="preserve">
Rounding controlled by user variable value in PrecisionTwo.</t>
        </r>
      </text>
    </comment>
    <comment ref="S100" authorId="0">
      <text>
        <r>
          <rPr>
            <b/>
            <sz val="9"/>
            <color indexed="81"/>
            <rFont val="Tahoma"/>
            <family val="2"/>
          </rPr>
          <t>Bruce Lightfoot:</t>
        </r>
        <r>
          <rPr>
            <sz val="9"/>
            <color indexed="81"/>
            <rFont val="Tahoma"/>
            <family val="2"/>
          </rPr>
          <t xml:space="preserve">
Rounding controlled by user variable value in PrecisionTwo.</t>
        </r>
      </text>
    </comment>
    <comment ref="T100" authorId="0">
      <text>
        <r>
          <rPr>
            <b/>
            <sz val="9"/>
            <color indexed="81"/>
            <rFont val="Tahoma"/>
            <family val="2"/>
          </rPr>
          <t>Bruce Lightfoot:</t>
        </r>
        <r>
          <rPr>
            <sz val="9"/>
            <color indexed="81"/>
            <rFont val="Tahoma"/>
            <family val="2"/>
          </rPr>
          <t xml:space="preserve">
Rounding controlled by user variable value in PrecisionTwo.</t>
        </r>
      </text>
    </comment>
    <comment ref="P107" authorId="0">
      <text>
        <r>
          <rPr>
            <b/>
            <sz val="8"/>
            <color indexed="81"/>
            <rFont val="Tahoma"/>
            <family val="2"/>
          </rPr>
          <t>Bruce Lightfoot:</t>
        </r>
        <r>
          <rPr>
            <sz val="8"/>
            <color indexed="81"/>
            <rFont val="Tahoma"/>
            <family val="2"/>
          </rPr>
          <t xml:space="preserve">
This value controls the decimal precision of Pass/Fail comparisons (in this calculator only). 
The number refers directly to the number of decimal places employed.</t>
        </r>
      </text>
    </comment>
    <comment ref="I132" authorId="0">
      <text>
        <r>
          <rPr>
            <b/>
            <sz val="9"/>
            <color indexed="81"/>
            <rFont val="Tahoma"/>
            <family val="2"/>
          </rPr>
          <t>Bruce Lightfoot:</t>
        </r>
        <r>
          <rPr>
            <sz val="9"/>
            <color indexed="81"/>
            <rFont val="Tahoma"/>
            <family val="2"/>
          </rPr>
          <t xml:space="preserve">
Rounded to 2 decimal points but displayed to 3 to demonstrate rounding.</t>
        </r>
      </text>
    </comment>
    <comment ref="I136" authorId="0">
      <text>
        <r>
          <rPr>
            <b/>
            <sz val="9"/>
            <color indexed="81"/>
            <rFont val="Tahoma"/>
            <family val="2"/>
          </rPr>
          <t>Bruce Lightfoot:</t>
        </r>
        <r>
          <rPr>
            <sz val="9"/>
            <color indexed="81"/>
            <rFont val="Tahoma"/>
            <family val="2"/>
          </rPr>
          <t xml:space="preserve">
Rounded to 2 decimal points but displayed to 3 to demonstrate rounding.</t>
        </r>
      </text>
    </comment>
    <comment ref="I140" authorId="0">
      <text>
        <r>
          <rPr>
            <b/>
            <sz val="9"/>
            <color indexed="81"/>
            <rFont val="Tahoma"/>
            <family val="2"/>
          </rPr>
          <t>Bruce Lightfoot:</t>
        </r>
        <r>
          <rPr>
            <sz val="9"/>
            <color indexed="81"/>
            <rFont val="Tahoma"/>
            <family val="2"/>
          </rPr>
          <t xml:space="preserve">
Rounded to 2 decimal points but displayed to 3 to demonstrate rounding.</t>
        </r>
      </text>
    </comment>
    <comment ref="I144" authorId="0">
      <text>
        <r>
          <rPr>
            <b/>
            <sz val="9"/>
            <color indexed="81"/>
            <rFont val="Tahoma"/>
            <family val="2"/>
          </rPr>
          <t>Bruce Lightfoot:</t>
        </r>
        <r>
          <rPr>
            <sz val="9"/>
            <color indexed="81"/>
            <rFont val="Tahoma"/>
            <family val="2"/>
          </rPr>
          <t xml:space="preserve">
Inherits rounding applied to source cell result.</t>
        </r>
      </text>
    </comment>
    <comment ref="I148" authorId="0">
      <text>
        <r>
          <rPr>
            <b/>
            <sz val="9"/>
            <color indexed="81"/>
            <rFont val="Tahoma"/>
            <family val="2"/>
          </rPr>
          <t>Bruce Lightfoot:</t>
        </r>
        <r>
          <rPr>
            <sz val="9"/>
            <color indexed="81"/>
            <rFont val="Tahoma"/>
            <family val="2"/>
          </rPr>
          <t xml:space="preserve">
Inherits rounding applied to source cell result.</t>
        </r>
      </text>
    </comment>
    <comment ref="I152" authorId="0">
      <text>
        <r>
          <rPr>
            <b/>
            <sz val="9"/>
            <color indexed="81"/>
            <rFont val="Tahoma"/>
            <family val="2"/>
          </rPr>
          <t>Bruce Lightfoot:</t>
        </r>
        <r>
          <rPr>
            <sz val="9"/>
            <color indexed="81"/>
            <rFont val="Tahoma"/>
            <family val="2"/>
          </rPr>
          <t xml:space="preserve">
Inherits rounding applied to source cell result.</t>
        </r>
      </text>
    </comment>
  </commentList>
</comments>
</file>

<file path=xl/comments2.xml><?xml version="1.0" encoding="utf-8"?>
<comments xmlns="http://schemas.openxmlformats.org/spreadsheetml/2006/main">
  <authors>
    <author>Bruce Lightfoot</author>
    <author>NDTarczynski</author>
    <author>Nick</author>
    <author>ndtarczynski</author>
  </authors>
  <commentList>
    <comment ref="G20" authorId="0">
      <text>
        <r>
          <rPr>
            <b/>
            <sz val="8"/>
            <color indexed="81"/>
            <rFont val="Tahoma"/>
            <family val="2"/>
          </rPr>
          <t>Input advice:</t>
        </r>
        <r>
          <rPr>
            <sz val="8"/>
            <color indexed="81"/>
            <rFont val="Tahoma"/>
            <family val="2"/>
          </rPr>
          <t xml:space="preserve">
Red bold font indicates that the nominated perimeter is less than the geometrically feasible minimum for the nominated floor area.</t>
        </r>
      </text>
    </comment>
    <comment ref="AR20" authorId="0">
      <text>
        <r>
          <rPr>
            <b/>
            <sz val="8"/>
            <color indexed="81"/>
            <rFont val="Tahoma"/>
            <family val="2"/>
          </rPr>
          <t>Bruce Lightfoot:</t>
        </r>
        <r>
          <rPr>
            <sz val="8"/>
            <color indexed="81"/>
            <rFont val="Tahoma"/>
            <family val="2"/>
          </rPr>
          <t xml:space="preserve">
Changed heading from "Aggregate Outcomes" to "System Values" 1.10.12 to reflect the contents of individual rows in these two columns.</t>
        </r>
      </text>
    </comment>
    <comment ref="BH20" authorId="0">
      <text>
        <r>
          <rPr>
            <b/>
            <sz val="8"/>
            <color indexed="81"/>
            <rFont val="Tahoma"/>
            <family val="2"/>
          </rPr>
          <t>Bruce Lightfoot:</t>
        </r>
        <r>
          <rPr>
            <sz val="8"/>
            <color indexed="81"/>
            <rFont val="Tahoma"/>
            <family val="2"/>
          </rPr>
          <t xml:space="preserve">
Heading changed 1.10.12 from "Percentage of Allowance" to "Percentage of Aggregate Allowance Used" to clarify contents.</t>
        </r>
      </text>
    </comment>
    <comment ref="BI20" authorId="0">
      <text>
        <r>
          <rPr>
            <b/>
            <sz val="8"/>
            <color indexed="81"/>
            <rFont val="Tahoma"/>
            <family val="2"/>
          </rPr>
          <t>Bruce Lightfoot:</t>
        </r>
        <r>
          <rPr>
            <sz val="8"/>
            <color indexed="81"/>
            <rFont val="Tahoma"/>
            <family val="2"/>
          </rPr>
          <t xml:space="preserve">
Heading changed 1.10.12 from "Percentage of Allowance greater than 100%" to "Aggregate Load Does Not Exceed Allowance" to clarify contents.</t>
        </r>
      </text>
    </comment>
    <comment ref="BJ20" authorId="0">
      <text>
        <r>
          <rPr>
            <b/>
            <sz val="8"/>
            <color indexed="81"/>
            <rFont val="Tahoma"/>
            <family val="2"/>
          </rPr>
          <t>Bruce Lightfoot:</t>
        </r>
        <r>
          <rPr>
            <sz val="8"/>
            <color indexed="81"/>
            <rFont val="Tahoma"/>
            <family val="2"/>
          </rPr>
          <t xml:space="preserve">
Second percentage value is displayed to 0.1% precision when within 1% of 100%. </t>
        </r>
      </text>
    </comment>
    <comment ref="AR22" authorId="0">
      <text>
        <r>
          <rPr>
            <b/>
            <sz val="8"/>
            <color indexed="81"/>
            <rFont val="Tahoma"/>
            <family val="2"/>
          </rPr>
          <t>Bruce Lightfoot:</t>
        </r>
        <r>
          <rPr>
            <sz val="8"/>
            <color indexed="81"/>
            <rFont val="Tahoma"/>
            <family val="2"/>
          </rPr>
          <t xml:space="preserve">
Added "System" to heading 1.10.12 to indicate that Loads refer to individual systems Loads and not the aggregate Load.</t>
        </r>
      </text>
    </comment>
    <comment ref="AS22" authorId="0">
      <text>
        <r>
          <rPr>
            <b/>
            <sz val="8"/>
            <color indexed="81"/>
            <rFont val="Tahoma"/>
            <family val="2"/>
          </rPr>
          <t>Bruce Lightfoot:</t>
        </r>
        <r>
          <rPr>
            <sz val="8"/>
            <color indexed="81"/>
            <rFont val="Tahoma"/>
            <family val="2"/>
          </rPr>
          <t xml:space="preserve">
Added "System" to heading 1.10.12 to indicate that Allowances refer to individual systems Allowances and not the aggregate Allowance.</t>
        </r>
      </text>
    </comment>
    <comment ref="BA22" authorId="0">
      <text>
        <r>
          <rPr>
            <b/>
            <sz val="8"/>
            <color indexed="81"/>
            <rFont val="Tahoma"/>
            <family val="2"/>
          </rPr>
          <t>Bruce Lightfoot:</t>
        </r>
        <r>
          <rPr>
            <sz val="8"/>
            <color indexed="81"/>
            <rFont val="Tahoma"/>
            <family val="2"/>
          </rPr>
          <t xml:space="preserve">
Format applies when the system Passes AND the overall design PASSES.</t>
        </r>
      </text>
    </comment>
    <comment ref="BB22" authorId="0">
      <text>
        <r>
          <rPr>
            <b/>
            <sz val="8"/>
            <color indexed="81"/>
            <rFont val="Tahoma"/>
            <family val="2"/>
          </rPr>
          <t>Bruce Lightfoot:</t>
        </r>
        <r>
          <rPr>
            <sz val="8"/>
            <color indexed="81"/>
            <rFont val="Tahoma"/>
            <family val="2"/>
          </rPr>
          <t xml:space="preserve">
Format applies when the system Fails AND the overall design FAILS.
"white" substituted for "black" on 1.10.12 to match descriptoin in Help screen and Volume Two calculator formatting.</t>
        </r>
      </text>
    </comment>
    <comment ref="BE22" authorId="0">
      <text>
        <r>
          <rPr>
            <b/>
            <sz val="8"/>
            <color indexed="81"/>
            <rFont val="Tahoma"/>
            <family val="2"/>
          </rPr>
          <t>Bruce Lightfoot:</t>
        </r>
        <r>
          <rPr>
            <sz val="8"/>
            <color indexed="81"/>
            <rFont val="Tahoma"/>
            <family val="2"/>
          </rPr>
          <t xml:space="preserve">
Changed heading 2.10.12, reversing font and fill colours, to reflect description n Help screen.</t>
        </r>
      </text>
    </comment>
    <comment ref="DB22" authorId="0">
      <text>
        <r>
          <rPr>
            <b/>
            <sz val="8"/>
            <color indexed="81"/>
            <rFont val="Tahoma"/>
            <family val="2"/>
          </rPr>
          <t>Bruce Lightfoot:</t>
        </r>
        <r>
          <rPr>
            <sz val="8"/>
            <color indexed="81"/>
            <rFont val="Tahoma"/>
            <family val="2"/>
          </rPr>
          <t xml:space="preserve">
Because use of Control Devices is optional, it is not appropriate to prompt for an entry by default. If the associated data is present without the related control (usually residues of prior data input), then this prompt will highlight the absence from the Adjustment Factor column.</t>
        </r>
      </text>
    </comment>
    <comment ref="DC22" authorId="0">
      <text>
        <r>
          <rPr>
            <b/>
            <sz val="8"/>
            <color indexed="81"/>
            <rFont val="Tahoma"/>
            <family val="2"/>
          </rPr>
          <t>Bruce Lightfoot:</t>
        </r>
        <r>
          <rPr>
            <sz val="8"/>
            <color indexed="81"/>
            <rFont val="Tahoma"/>
            <family val="2"/>
          </rPr>
          <t xml:space="preserve">
Because use of Control Devices is optional, it is not appropriate to prompt for an entry by default. If the associated data is present without the related control (usually residues of prior data input), then this prompt will highlight the absence from the Adjustment Factor column.</t>
        </r>
      </text>
    </comment>
    <comment ref="DE22" authorId="0">
      <text>
        <r>
          <rPr>
            <b/>
            <sz val="8"/>
            <color indexed="81"/>
            <rFont val="Tahoma"/>
            <family val="2"/>
          </rPr>
          <t>Bruce Lightfoot:</t>
        </r>
        <r>
          <rPr>
            <sz val="8"/>
            <color indexed="81"/>
            <rFont val="Tahoma"/>
            <family val="2"/>
          </rPr>
          <t xml:space="preserve">
If Dynamic Dimming (for Lumen Depreciation Factor) is selected, no Fixed Dimming data can be present.</t>
        </r>
      </text>
    </comment>
    <comment ref="DF22" authorId="0">
      <text>
        <r>
          <rPr>
            <b/>
            <sz val="8"/>
            <color indexed="81"/>
            <rFont val="Tahoma"/>
            <family val="2"/>
          </rPr>
          <t>Bruce Lightfoot:</t>
        </r>
        <r>
          <rPr>
            <sz val="8"/>
            <color indexed="81"/>
            <rFont val="Tahoma"/>
            <family val="2"/>
          </rPr>
          <t xml:space="preserve">
If Fixed Dimming is selected, no Dynamic Dimming data (for Lumen Depreciation Factor) can be present. Error message is terse to suit available space.</t>
        </r>
      </text>
    </comment>
    <comment ref="DJ22" authorId="0">
      <text>
        <r>
          <rPr>
            <b/>
            <sz val="8"/>
            <color indexed="81"/>
            <rFont val="Tahoma"/>
            <family val="2"/>
          </rPr>
          <t>Bruce Lightfoot:</t>
        </r>
        <r>
          <rPr>
            <sz val="8"/>
            <color indexed="81"/>
            <rFont val="Tahoma"/>
            <family val="2"/>
          </rPr>
          <t xml:space="preserve">
Because use of Control Devices is optional, it is not appropriate to prompt for an entry by default. If the associated data is present without the related control (usually residues of prior data input), then this prompt will highlight the absence from the Adjustment Factor column.</t>
        </r>
      </text>
    </comment>
    <comment ref="DK22" authorId="0">
      <text>
        <r>
          <rPr>
            <b/>
            <sz val="8"/>
            <color indexed="81"/>
            <rFont val="Tahoma"/>
            <family val="2"/>
          </rPr>
          <t>Bruce Lightfoot:</t>
        </r>
        <r>
          <rPr>
            <sz val="8"/>
            <color indexed="81"/>
            <rFont val="Tahoma"/>
            <family val="2"/>
          </rPr>
          <t xml:space="preserve">
Because use of Control Devices is optional, it is not appropriate to prompt for an entry by default. If the associated data is present without the related control (usually residues of prior data input), then this prompt will highlight the absence from the Adjustment Factor column.</t>
        </r>
      </text>
    </comment>
    <comment ref="DM22" authorId="0">
      <text>
        <r>
          <rPr>
            <b/>
            <sz val="8"/>
            <color indexed="81"/>
            <rFont val="Tahoma"/>
            <family val="2"/>
          </rPr>
          <t>Bruce Lightfoot:</t>
        </r>
        <r>
          <rPr>
            <sz val="8"/>
            <color indexed="81"/>
            <rFont val="Tahoma"/>
            <family val="2"/>
          </rPr>
          <t xml:space="preserve">
If Dynamic Dimming (for Lumen Depreciation Factor) is selected, no Fixed Dimming data can be present.</t>
        </r>
      </text>
    </comment>
    <comment ref="DN22" authorId="0">
      <text>
        <r>
          <rPr>
            <b/>
            <sz val="8"/>
            <color indexed="81"/>
            <rFont val="Tahoma"/>
            <family val="2"/>
          </rPr>
          <t>Bruce Lightfoot:</t>
        </r>
        <r>
          <rPr>
            <sz val="8"/>
            <color indexed="81"/>
            <rFont val="Tahoma"/>
            <family val="2"/>
          </rPr>
          <t xml:space="preserve">
If Fixed Dimming is selected, no Dynamic Dimming data (for Lumen Depreciation Factor) can be present. Error message is terse to suit available space.</t>
        </r>
      </text>
    </comment>
    <comment ref="AW24" authorId="0">
      <text>
        <r>
          <rPr>
            <b/>
            <sz val="8"/>
            <color indexed="81"/>
            <rFont val="Tahoma"/>
            <family val="2"/>
          </rPr>
          <t>Bruce Lightfoot:</t>
        </r>
        <r>
          <rPr>
            <sz val="8"/>
            <color indexed="81"/>
            <rFont val="Tahoma"/>
            <family val="2"/>
          </rPr>
          <t xml:space="preserve">
Formula refers to row numbers input to prevent its advisory message overlapping the text box.</t>
        </r>
      </text>
    </comment>
    <comment ref="AX24" authorId="0">
      <text>
        <r>
          <rPr>
            <b/>
            <sz val="8"/>
            <color indexed="81"/>
            <rFont val="Tahoma"/>
            <family val="2"/>
          </rPr>
          <t>Bruce Lightfoot:</t>
        </r>
        <r>
          <rPr>
            <sz val="8"/>
            <color indexed="81"/>
            <rFont val="Tahoma"/>
            <family val="2"/>
          </rPr>
          <t xml:space="preserve">
Formula requires that the Classification be valid and also be Class 2.</t>
        </r>
      </text>
    </comment>
    <comment ref="BC24" authorId="0">
      <text>
        <r>
          <rPr>
            <b/>
            <sz val="8"/>
            <color indexed="81"/>
            <rFont val="Tahoma"/>
            <family val="2"/>
          </rPr>
          <t>Bruce Lightfoot:</t>
        </r>
        <r>
          <rPr>
            <sz val="8"/>
            <color indexed="81"/>
            <rFont val="Tahoma"/>
            <family val="2"/>
          </rPr>
          <t xml:space="preserve">
Formulae in all 100 rows modified 1.10.12 to allow Allowance to equal Design Load when testing overall compliance. Original formulae required the Allowance to exceed the Design Load.</t>
        </r>
      </text>
    </comment>
    <comment ref="BG24" authorId="0">
      <text>
        <r>
          <rPr>
            <b/>
            <sz val="8"/>
            <color indexed="81"/>
            <rFont val="Tahoma"/>
            <family val="2"/>
          </rPr>
          <t>Bruce Lightfoot:</t>
        </r>
        <r>
          <rPr>
            <sz val="8"/>
            <color indexed="81"/>
            <rFont val="Tahoma"/>
            <family val="2"/>
          </rPr>
          <t xml:space="preserve">
Formuale changed 1.10.12 to express shares as fractions of aggregate Load rather than of aggregate Allowance. The latter does not allow identificatoin of system contributing excessively to compliance failiures.</t>
        </r>
      </text>
    </comment>
    <comment ref="BH24" authorId="0">
      <text>
        <r>
          <rPr>
            <b/>
            <sz val="8"/>
            <color indexed="81"/>
            <rFont val="Tahoma"/>
            <family val="2"/>
          </rPr>
          <t>Bruce Lightfoot:</t>
        </r>
        <r>
          <rPr>
            <sz val="8"/>
            <color indexed="81"/>
            <rFont val="Tahoma"/>
            <family val="2"/>
          </rPr>
          <t xml:space="preserve">
Modified formula not to display results for rows with no Lighting System information.</t>
        </r>
      </text>
    </comment>
    <comment ref="BI24" authorId="0">
      <text>
        <r>
          <rPr>
            <b/>
            <sz val="8"/>
            <color indexed="81"/>
            <rFont val="Tahoma"/>
            <family val="2"/>
          </rPr>
          <t>Bruce Lightfoot:</t>
        </r>
        <r>
          <rPr>
            <sz val="8"/>
            <color indexed="81"/>
            <rFont val="Tahoma"/>
            <family val="2"/>
          </rPr>
          <t xml:space="preserve">
Modified formula not to display results for rows with no Lighting System information.</t>
        </r>
      </text>
    </comment>
    <comment ref="X135" authorId="1">
      <text>
        <r>
          <rPr>
            <b/>
            <sz val="8"/>
            <color indexed="81"/>
            <rFont val="Tahoma"/>
            <family val="2"/>
          </rPr>
          <t>NDTarczynski:</t>
        </r>
        <r>
          <rPr>
            <sz val="8"/>
            <color indexed="81"/>
            <rFont val="Tahoma"/>
            <family val="2"/>
          </rPr>
          <t xml:space="preserve">
</t>
        </r>
      </text>
    </comment>
    <comment ref="M147" authorId="2">
      <text>
        <r>
          <rPr>
            <b/>
            <sz val="9"/>
            <color indexed="81"/>
            <rFont val="Tahoma"/>
            <family val="2"/>
          </rPr>
          <t>Nick:</t>
        </r>
        <r>
          <rPr>
            <sz val="9"/>
            <color indexed="81"/>
            <rFont val="Tahoma"/>
            <family val="2"/>
          </rPr>
          <t xml:space="preserve">
Cell previously was used for the 'Enter Storey' input which has now been removed. Therefore the cell have deliberatly been left blank.</t>
        </r>
      </text>
    </comment>
    <comment ref="P160" authorId="0">
      <text>
        <r>
          <rPr>
            <b/>
            <sz val="8"/>
            <color indexed="81"/>
            <rFont val="Tahoma"/>
            <family val="2"/>
          </rPr>
          <t xml:space="preserve">Bruce Lightf
</t>
        </r>
        <r>
          <rPr>
            <sz val="8"/>
            <color indexed="81"/>
            <rFont val="Tahoma"/>
            <family val="2"/>
          </rPr>
          <t>Reference to L187 replaced by cell Name 1.10.12.</t>
        </r>
      </text>
    </comment>
    <comment ref="L186" authorId="0">
      <text>
        <r>
          <rPr>
            <b/>
            <sz val="8"/>
            <color indexed="81"/>
            <rFont val="Tahoma"/>
            <family val="2"/>
          </rPr>
          <t>Bruce Lightfoot:</t>
        </r>
        <r>
          <rPr>
            <sz val="8"/>
            <color indexed="81"/>
            <rFont val="Tahoma"/>
            <family val="2"/>
          </rPr>
          <t xml:space="preserve">
Formula amended 1.10.12 to refer to all 100 rows of table. Original formula summed only the first 40 rows. Also rounded result to zero decimal places to permit accurate comparison of loads with allowance (working to the nearest Watt, as used in the Guide example).</t>
        </r>
      </text>
    </comment>
    <comment ref="R186" authorId="0">
      <text>
        <r>
          <rPr>
            <b/>
            <sz val="8"/>
            <color indexed="81"/>
            <rFont val="Tahoma"/>
            <family val="2"/>
          </rPr>
          <t>Bruce Lightfoot:</t>
        </r>
        <r>
          <rPr>
            <sz val="8"/>
            <color indexed="81"/>
            <rFont val="Tahoma"/>
            <family val="2"/>
          </rPr>
          <t xml:space="preserve">
Replaced cell reference by name for ADIPLone 1.10.12. Increased rounding precision for numbers within 1% of 100%. Lower values are rounded down and higher values are rounded up (to avoid apparent conflicts with the total Load and Allowance values shown on the calculator form.</t>
        </r>
      </text>
    </comment>
    <comment ref="S186" authorId="0">
      <text>
        <r>
          <rPr>
            <b/>
            <sz val="8"/>
            <color indexed="81"/>
            <rFont val="Tahoma"/>
            <family val="2"/>
          </rPr>
          <t>Bruce Lightfoot:</t>
        </r>
        <r>
          <rPr>
            <sz val="8"/>
            <color indexed="81"/>
            <rFont val="Tahoma"/>
            <family val="2"/>
          </rPr>
          <t xml:space="preserve">
This value controls the decimal precision of overall results reporting within 1% of 100% (in this calculator only). 
Use </t>
        </r>
        <r>
          <rPr>
            <b/>
            <sz val="8"/>
            <color indexed="81"/>
            <rFont val="Tahoma"/>
            <family val="2"/>
          </rPr>
          <t>3</t>
        </r>
        <r>
          <rPr>
            <sz val="8"/>
            <color indexed="81"/>
            <rFont val="Tahoma"/>
            <family val="2"/>
          </rPr>
          <t xml:space="preserve"> to show 1 decimal place or </t>
        </r>
        <r>
          <rPr>
            <b/>
            <sz val="8"/>
            <color indexed="81"/>
            <rFont val="Tahoma"/>
            <family val="2"/>
          </rPr>
          <t>2</t>
        </r>
        <r>
          <rPr>
            <sz val="8"/>
            <color indexed="81"/>
            <rFont val="Tahoma"/>
            <family val="2"/>
          </rPr>
          <t xml:space="preserve"> to show no decimal places.</t>
        </r>
      </text>
    </comment>
    <comment ref="T186" authorId="3">
      <text>
        <r>
          <rPr>
            <b/>
            <sz val="8"/>
            <color indexed="81"/>
            <rFont val="Tahoma"/>
            <family val="2"/>
          </rPr>
          <t>ndtarczynski:</t>
        </r>
        <r>
          <rPr>
            <sz val="8"/>
            <color indexed="81"/>
            <rFont val="Tahoma"/>
            <family val="2"/>
          </rPr>
          <t xml:space="preserve">
PassCheck</t>
        </r>
      </text>
    </comment>
    <comment ref="T189" authorId="0">
      <text>
        <r>
          <rPr>
            <b/>
            <sz val="8"/>
            <color indexed="81"/>
            <rFont val="Tahoma"/>
            <family val="2"/>
          </rPr>
          <t>Bruce Lightfoot:</t>
        </r>
        <r>
          <rPr>
            <sz val="8"/>
            <color indexed="81"/>
            <rFont val="Tahoma"/>
            <family val="2"/>
          </rPr>
          <t xml:space="preserve">
Named cell as FailCheck  and replaced cell reference in formula by name for ADIPLone 1.10.12.</t>
        </r>
      </text>
    </comment>
    <comment ref="L190" authorId="0">
      <text>
        <r>
          <rPr>
            <b/>
            <sz val="8"/>
            <color indexed="81"/>
            <rFont val="Tahoma"/>
            <family val="2"/>
          </rPr>
          <t>Bruce Lightfoot:</t>
        </r>
        <r>
          <rPr>
            <sz val="8"/>
            <color indexed="81"/>
            <rFont val="Tahoma"/>
            <family val="2"/>
          </rPr>
          <t xml:space="preserve">
Formula amended 1.10.12 to refer to all 100 rows of table. Original formula summed only the first 40 rows. Also rounded result to zero decimal places to permit accurate comparison of loads with allowance (working to the nearest Watt, as used in the Guide example).</t>
        </r>
      </text>
    </comment>
  </commentList>
</comments>
</file>

<file path=xl/comments3.xml><?xml version="1.0" encoding="utf-8"?>
<comments xmlns="http://schemas.openxmlformats.org/spreadsheetml/2006/main">
  <authors>
    <author>Bruce Lightfoot</author>
  </authors>
  <commentList>
    <comment ref="T11" authorId="0">
      <text>
        <r>
          <rPr>
            <b/>
            <sz val="8"/>
            <color indexed="81"/>
            <rFont val="Tahoma"/>
            <family val="2"/>
          </rPr>
          <t>Bruce Lightfoot:</t>
        </r>
        <r>
          <rPr>
            <sz val="8"/>
            <color indexed="81"/>
            <rFont val="Tahoma"/>
            <family val="2"/>
          </rPr>
          <t xml:space="preserve">
These logical values present in original ranges on each calculator sheet replaced by this shared version.</t>
        </r>
      </text>
    </comment>
    <comment ref="R25" authorId="0">
      <text>
        <r>
          <rPr>
            <b/>
            <sz val="8"/>
            <color indexed="81"/>
            <rFont val="Tahoma"/>
            <family val="2"/>
          </rPr>
          <t>Bruce Lightfoot:</t>
        </r>
        <r>
          <rPr>
            <sz val="8"/>
            <color indexed="81"/>
            <rFont val="Tahoma"/>
            <family val="2"/>
          </rPr>
          <t xml:space="preserve">
This zero value appears in the original lists. It is probably used as part of the lookup functions which refer to the blue filled Named Range.</t>
        </r>
      </text>
    </comment>
  </commentList>
</comments>
</file>

<file path=xl/sharedStrings.xml><?xml version="1.0" encoding="utf-8"?>
<sst xmlns="http://schemas.openxmlformats.org/spreadsheetml/2006/main" count="732" uniqueCount="533">
  <si>
    <t>Location</t>
  </si>
  <si>
    <t>Adjustment Factor 1</t>
  </si>
  <si>
    <t>Adjustment Factor 2</t>
  </si>
  <si>
    <t>Adjusted MLPD 1 &amp; 2</t>
  </si>
  <si>
    <t>Space</t>
  </si>
  <si>
    <t>Auditorium, church and public hall</t>
  </si>
  <si>
    <t>Board room and conference room</t>
  </si>
  <si>
    <t>Control room, switch room, and the like</t>
  </si>
  <si>
    <t xml:space="preserve">Courtroom </t>
  </si>
  <si>
    <t>Health-care - examination room</t>
  </si>
  <si>
    <t>Health-care - patient ward</t>
  </si>
  <si>
    <t>Health-care - children's ward</t>
  </si>
  <si>
    <t>Kitchen and food preparation area</t>
  </si>
  <si>
    <t>Museum and gallery - circulation, cleaning and service lighting</t>
  </si>
  <si>
    <t>Office - artificially lit to an ambient level of 200 lx or more</t>
  </si>
  <si>
    <t>Plant room</t>
  </si>
  <si>
    <t>Restaurant, café, bar, hotel lounge and a space for the serving and consumption of food or drinks</t>
  </si>
  <si>
    <t>Retail space including a museum and gallery whose purpose is the sale of objects</t>
  </si>
  <si>
    <t xml:space="preserve">Storage with shelving no higher than 75% of the height of the aisle lighting </t>
  </si>
  <si>
    <t>Wholesale storage and display area</t>
  </si>
  <si>
    <t>Motion detector in accordance with Specification J6</t>
  </si>
  <si>
    <t>(ii) an area of less than 200 m² is switched as a block by one or more detectors</t>
  </si>
  <si>
    <t>Manual dimming system (Note 1)</t>
  </si>
  <si>
    <t>Dynamic dimming system (Note 3)</t>
  </si>
  <si>
    <r>
      <t xml:space="preserve">Daylight sensor and dynamic lighting control device in accordance with </t>
    </r>
    <r>
      <rPr>
        <b/>
        <sz val="10"/>
        <rFont val="Arial"/>
        <family val="2"/>
      </rPr>
      <t>Specification J6</t>
    </r>
    <r>
      <rPr>
        <sz val="10"/>
        <rFont val="Arial"/>
        <family val="2"/>
      </rPr>
      <t xml:space="preserve"> - dimmed or stepped switching of lights adjacent </t>
    </r>
    <r>
      <rPr>
        <i/>
        <sz val="10"/>
        <rFont val="Arial"/>
        <family val="2"/>
      </rPr>
      <t>windows</t>
    </r>
  </si>
  <si>
    <t>Where:</t>
  </si>
  <si>
    <t>Item</t>
  </si>
  <si>
    <t>Description</t>
  </si>
  <si>
    <t>Illumination power density adjustment factor</t>
  </si>
  <si>
    <t>Adjusted MLPD 2</t>
  </si>
  <si>
    <t xml:space="preserve">The design lumen depreciation factor; and </t>
  </si>
  <si>
    <t>with high pressure discharge lights, no less than</t>
  </si>
  <si>
    <t>The highest illumination power load (H)</t>
  </si>
  <si>
    <t>[H x T/2 + P x (100 - T/2)] / 100</t>
  </si>
  <si>
    <t>The time for which the maximum illumination power load will occur, expressed as a percentage (T)</t>
  </si>
  <si>
    <t>The predominant illumination power load (P)</t>
  </si>
  <si>
    <t>Storage with shelving higher than 75% of the height of the aisle lighting</t>
  </si>
  <si>
    <t>Total</t>
  </si>
  <si>
    <t>DLPL</t>
  </si>
  <si>
    <t>MLPL</t>
  </si>
  <si>
    <t>Check</t>
  </si>
  <si>
    <t>Inputs Ok</t>
  </si>
  <si>
    <t>Outcome label</t>
  </si>
  <si>
    <t>Row</t>
  </si>
  <si>
    <t>Show</t>
  </si>
  <si>
    <t>Number of rows preferred in table below</t>
  </si>
  <si>
    <t>ID</t>
  </si>
  <si>
    <t>Rows Shown</t>
  </si>
  <si>
    <t>Aggregate Design Illumination power load (ADIPL)</t>
  </si>
  <si>
    <t>Surface Area</t>
  </si>
  <si>
    <t>Aggregate Outcomes</t>
  </si>
  <si>
    <t>Rows Preferred</t>
  </si>
  <si>
    <t>Note: Calculations based on the formula:</t>
  </si>
  <si>
    <t>Enter Dimensions</t>
  </si>
  <si>
    <t xml:space="preserve">with fluorescent lights, no less than </t>
  </si>
  <si>
    <t xml:space="preserve">(b) Motion detector </t>
  </si>
  <si>
    <t>(c) Motion detector</t>
  </si>
  <si>
    <t>Percentage of Allowance</t>
  </si>
  <si>
    <t>Value to be entered into third column of adjustment factors</t>
  </si>
  <si>
    <t>(d) Motion detector</t>
  </si>
  <si>
    <t>Lighting System Share</t>
  </si>
  <si>
    <t>Lighting System Share of % of Allowance Used</t>
  </si>
  <si>
    <t>Design Lumen Depreciation Factor</t>
  </si>
  <si>
    <t>Design Illumination Power Load</t>
  </si>
  <si>
    <t>Dormitory of a Class 3 building used for sleeping only</t>
  </si>
  <si>
    <t>Dormitory of a Class 3 building used for sleeping and study</t>
  </si>
  <si>
    <t>Entry lobby from outside the building</t>
  </si>
  <si>
    <t>Library - stack and shelving area</t>
  </si>
  <si>
    <t>Library - reading room and general areas</t>
  </si>
  <si>
    <t>Lounge area for communal use in a Class 3 building or Class 9c aged care building</t>
  </si>
  <si>
    <t>School - general purpose learning areas and tutorial rooms</t>
  </si>
  <si>
    <t>Sole-occupancy unit of a Class 3 building</t>
  </si>
  <si>
    <t>Sole-occupancy unit of a Class 9c aged care building</t>
  </si>
  <si>
    <t>An illuminance of not more than 80 lx</t>
  </si>
  <si>
    <t>An illuminance more than 80 lx to 160 lx</t>
  </si>
  <si>
    <t>An illuminance more than 160 lx to 240 lx</t>
  </si>
  <si>
    <t>An illuminance more than 240 lx to 320 lx</t>
  </si>
  <si>
    <t>An illuminance more than 320 lx to 400 lx</t>
  </si>
  <si>
    <t>An illuminance more than 400 lx to 480 lx</t>
  </si>
  <si>
    <t>An illuminance more than 480 lx to 540 lx</t>
  </si>
  <si>
    <t>An illuminance more than 540 lx to 620 lx</t>
  </si>
  <si>
    <t>Room Aspect Ratio Adjustment Factor</t>
  </si>
  <si>
    <t>Room Aspect Ratio</t>
  </si>
  <si>
    <t>Adjustment Factor Used</t>
  </si>
  <si>
    <t>Lowest Adjustment Factor</t>
  </si>
  <si>
    <t>Second Lowest Adjustment Factor</t>
  </si>
  <si>
    <t>Two Adjustment Factors Used</t>
  </si>
  <si>
    <t>Dynamic dimming is where the lighting level is varied automatically by a photoelectric cell to either proportionally compensate for the availability of daylight or the lumen depreciation of the lamps.</t>
  </si>
  <si>
    <t>Fixed dimming is where lights are controlled to a level and that level cannot be adjusted by the user.</t>
  </si>
  <si>
    <t>Programmed dimming is where pre-selected scenes or levels are automatically selected by the time of day, photoelectric cell or occupancy sensor.</t>
  </si>
  <si>
    <t>Manual dimming is where lights are controlled by a knob, slider or other mechanism or where there are pre-selected scenes that are manually selected.</t>
  </si>
  <si>
    <t>Room Aspect Ratio Used</t>
  </si>
  <si>
    <t>Common rooms, spaces and corridors in a Class 2 building</t>
  </si>
  <si>
    <t>Corridors</t>
  </si>
  <si>
    <t>Health-care - all patient care areas including corridors where cyanosis lamps are used</t>
  </si>
  <si>
    <t>Laboratory - artificially lit to an ambient level of 400 lx or more</t>
  </si>
  <si>
    <t>Service area, cleaner's room and the like</t>
  </si>
  <si>
    <t>Toilet, locker room, staff room, rest room and the like</t>
  </si>
  <si>
    <r>
      <t xml:space="preserve">Lighting timer in accordance with </t>
    </r>
    <r>
      <rPr>
        <b/>
        <sz val="10"/>
        <rFont val="Arial"/>
        <family val="2"/>
      </rPr>
      <t>Specification J6</t>
    </r>
  </si>
  <si>
    <t>(a)</t>
  </si>
  <si>
    <t xml:space="preserve">(i) at least 75% of the floor area of a space is controlled by one or more motion detectors; or </t>
  </si>
  <si>
    <t>(b)</t>
  </si>
  <si>
    <t>(d)</t>
  </si>
  <si>
    <t>(g)</t>
  </si>
  <si>
    <t>The design lumen depreciation factor; and</t>
  </si>
  <si>
    <t>(h)</t>
  </si>
  <si>
    <t>(f)</t>
  </si>
  <si>
    <t>% of full power to which the dimmer is set divided by 0.95</t>
  </si>
  <si>
    <t>Lights within the space adjacent to roof lights</t>
  </si>
  <si>
    <t xml:space="preserve">A is the lowest applicable illumination power density adjustment factor; and </t>
  </si>
  <si>
    <t>B is the second lowest applicable illumination power density adjustment factor.</t>
  </si>
  <si>
    <t>(a) Lighting timer</t>
  </si>
  <si>
    <t>For corridor lighting</t>
  </si>
  <si>
    <t>Where up to 6 lights are switched as a block by one or more detectors</t>
  </si>
  <si>
    <t>Where up to 2 lights are switched as a block by one or more detectors</t>
  </si>
  <si>
    <t>Where at least 75% of the floor area of a space is controlled by programmable dimmers</t>
  </si>
  <si>
    <t>Automatic compensations for lumen depreciation</t>
  </si>
  <si>
    <t>Design lumen depreciation factor other than those mentioned above</t>
  </si>
  <si>
    <t xml:space="preserve">Where at least 75% of the floor area is controlled by fixed dimmers that reduce the overall lighting level and the power consumption of the lighting </t>
  </si>
  <si>
    <t>(c)</t>
  </si>
  <si>
    <r>
      <t>(e)</t>
    </r>
    <r>
      <rPr>
        <sz val="10"/>
        <rFont val="Arial"/>
        <family val="2"/>
      </rPr>
      <t/>
    </r>
  </si>
  <si>
    <t>(i)</t>
  </si>
  <si>
    <t>(i) Dynamic dimming system</t>
  </si>
  <si>
    <t>Adjustment Factor One</t>
  </si>
  <si>
    <t>Adjustment Factor Two</t>
  </si>
  <si>
    <t>Where at least 75% of the area of space, in a Class 1 building is controlled by manually operated dimmers</t>
  </si>
  <si>
    <t>ILLUMINATION POWER DENSITY ADJUSTMENT FACTOR FOR A CONTROL DEVICE</t>
  </si>
  <si>
    <t>Adjusted MLPD 1 Including Room Aspect</t>
  </si>
  <si>
    <t>Illumination Power Load Allowance</t>
  </si>
  <si>
    <t>Class 1</t>
  </si>
  <si>
    <t>Class 2</t>
  </si>
  <si>
    <t>Class 3</t>
  </si>
  <si>
    <t>Classifications</t>
  </si>
  <si>
    <t>Class 5</t>
  </si>
  <si>
    <t>Class 6</t>
  </si>
  <si>
    <t>Class 8</t>
  </si>
  <si>
    <t>Class 9a</t>
  </si>
  <si>
    <t>Class 9b</t>
  </si>
  <si>
    <t>Class 9c</t>
  </si>
  <si>
    <t>Class 7a</t>
  </si>
  <si>
    <t>Class 7b</t>
  </si>
  <si>
    <t>Lamp Power Density / Illumination Power Density</t>
  </si>
  <si>
    <t>Allowance</t>
  </si>
  <si>
    <t>Design</t>
  </si>
  <si>
    <t>Class 4</t>
  </si>
  <si>
    <t>Advice</t>
  </si>
  <si>
    <t>Floor area of the space</t>
  </si>
  <si>
    <t xml:space="preserve">Perimeter of the space </t>
  </si>
  <si>
    <t xml:space="preserve">Floor to ceiling height </t>
  </si>
  <si>
    <t>Operating system:</t>
  </si>
  <si>
    <t>Error and alert messages:</t>
  </si>
  <si>
    <t>The Calculator has been designed to identify anticipated input errors but may not trap all invalid inputs.</t>
  </si>
  <si>
    <t>Calculator outcomes cannot be displayed until all input issues have been resolved (clearing any colour highlighting and advisory messages). Several messages may appear in sequence for the same row as issues are resolved.</t>
  </si>
  <si>
    <t>Printing:</t>
  </si>
  <si>
    <t>The Calculator form can be printed using the File | Print menu or the Print button on the top icon bar.</t>
  </si>
  <si>
    <t>Version history:</t>
  </si>
  <si>
    <t>•</t>
  </si>
  <si>
    <t>1.00:</t>
  </si>
  <si>
    <t>First public issue.</t>
  </si>
  <si>
    <t>Tips for using the Lighting Calculator:</t>
  </si>
  <si>
    <t>Test Area</t>
  </si>
  <si>
    <t>Entry Inputs Ok</t>
  </si>
  <si>
    <t>All inputs ok</t>
  </si>
  <si>
    <t>A record of changes made to each version of the Lighting Calculator appears at the end of this Help section. (Scroll down to see the version history.)</t>
  </si>
  <si>
    <t>Building zone and inputs</t>
  </si>
  <si>
    <t>Output</t>
  </si>
  <si>
    <t>T/F</t>
  </si>
  <si>
    <t>Total Range</t>
  </si>
  <si>
    <t>Inputs entered and Ok</t>
  </si>
  <si>
    <t>Lamp Power Density / Illumination Power Density Design</t>
  </si>
  <si>
    <t>Multiple Lighting System Calculator</t>
  </si>
  <si>
    <t>Adding and changing lighting details:</t>
  </si>
  <si>
    <t>Using the Calculator</t>
  </si>
  <si>
    <t>Where—</t>
  </si>
  <si>
    <t>Fixed dimming (Note 4)</t>
  </si>
  <si>
    <t>Programmable dimming system (Note 2)</t>
  </si>
  <si>
    <t>1.</t>
  </si>
  <si>
    <t>2.</t>
  </si>
  <si>
    <t>3.</t>
  </si>
  <si>
    <t>4.</t>
  </si>
  <si>
    <t>5.</t>
  </si>
  <si>
    <t>6.</t>
  </si>
  <si>
    <t>Lights within the space adjacent to windows other than roof lights for a distance from the window equal to the depth of the floor to window head height.</t>
  </si>
  <si>
    <t>(Additional lumen depreciation factor)</t>
  </si>
  <si>
    <t>Adjustment Factor 1 Inputs Ok</t>
  </si>
  <si>
    <t>Adjustment Factor 2 Inputs Ok</t>
  </si>
  <si>
    <t>Adjustment 2 Inputs Ok (Classification)</t>
  </si>
  <si>
    <t>Adjustment 2 inputs OK</t>
  </si>
  <si>
    <t>Adjustment 1 inputs OK</t>
  </si>
  <si>
    <t>Entry Inputs and Adjustment Input Ok</t>
  </si>
  <si>
    <t>Adjustment Factor 1 Advice</t>
  </si>
  <si>
    <t>Adjustment Factor 2 Advice</t>
  </si>
  <si>
    <t>Acknowledgements</t>
  </si>
  <si>
    <t>Users' worksheet:</t>
  </si>
  <si>
    <t>To maintain the integrity of the Calculator, this sheet is protected causing some unavoidable restrictions on the functions available.</t>
  </si>
  <si>
    <t>All cells below row 8 are accessible for user input, editing and formatting, subject to the limitations due to protection.</t>
  </si>
  <si>
    <t>Use of this worksheet is optional and responsibility for its contents and consequences remains entirely with the user.</t>
  </si>
  <si>
    <t>This worksheet has been added for recording notes and making calculations (where desired).</t>
  </si>
  <si>
    <t>.</t>
  </si>
  <si>
    <t>Application</t>
  </si>
  <si>
    <t>Conditional Formatting</t>
  </si>
  <si>
    <t>No Building description inputted</t>
  </si>
  <si>
    <t>Note: The representative density is hidden in column J to the left</t>
  </si>
  <si>
    <t>Where at least 75% of the floor area of a space, in other than a sole-occupancy unit of a Class 2 building or a Class 4 part, is controlled by manually operated dimmers</t>
  </si>
  <si>
    <t>Where at least 75% of the floor area of a space, in a sole-occupancy unit of a Class 2 building or a Class 4 part, is controlled by manually operated dimmers</t>
  </si>
  <si>
    <t>Type of space</t>
  </si>
  <si>
    <t>Living room</t>
  </si>
  <si>
    <t>Bathroom</t>
  </si>
  <si>
    <t>Corridor</t>
  </si>
  <si>
    <t>Other</t>
  </si>
  <si>
    <t>Show General Advisory Note</t>
  </si>
  <si>
    <t>Average</t>
  </si>
  <si>
    <t>Floor Area / Total Watts of design</t>
  </si>
  <si>
    <t>Percentage</t>
  </si>
  <si>
    <t>Design Watts/Average Watt Allowance</t>
  </si>
  <si>
    <t>vlookup</t>
  </si>
  <si>
    <t>Adjustment Factor 2 no fixed dimming or depreciation factors entered</t>
  </si>
  <si>
    <t>Verandah or balcony</t>
  </si>
  <si>
    <t>Verandah or balcony used</t>
  </si>
  <si>
    <t>One or more inputs True</t>
  </si>
  <si>
    <t>Data entered in Row</t>
  </si>
  <si>
    <t>Row Left Blank Realistic</t>
  </si>
  <si>
    <t>Row Left Blank For Function</t>
  </si>
  <si>
    <t>Calculated Outcomes Conditional Formatting</t>
  </si>
  <si>
    <t>Overall design pass</t>
  </si>
  <si>
    <t>All inputs valid</t>
  </si>
  <si>
    <t>Overall design fail</t>
  </si>
  <si>
    <t>All Valid</t>
  </si>
  <si>
    <t>All Invalid</t>
  </si>
  <si>
    <t>One Value Invalid</t>
  </si>
  <si>
    <t>Row left blank realistic</t>
  </si>
  <si>
    <t>Data entered in row</t>
  </si>
  <si>
    <t>Row left blank for function</t>
  </si>
  <si>
    <t>If Advisory note true</t>
  </si>
  <si>
    <t>RowsPrefered&gt;BN17</t>
  </si>
  <si>
    <t>(e) Manual dimming system</t>
  </si>
  <si>
    <t>(f) Manual dimming system</t>
  </si>
  <si>
    <t>Aggregate Design Illumination power load (ADIPL) Load (Class 1, 2 and 4)</t>
  </si>
  <si>
    <t>Aggregate Design Illumination power load (ADIPL) Load (Verandah)</t>
  </si>
  <si>
    <t>Aggregate Design Illumination power load (ADIPL) Load (Class 10)</t>
  </si>
  <si>
    <t>Aggregate Maximum Illumination power density load (AMIPDL) Allowance (Class 1, 2 and 4)</t>
  </si>
  <si>
    <t>Aggregate Maximum Illumination power density load (AMIPDL) Allowance (Verandah)</t>
  </si>
  <si>
    <t>Aggregate Maximum Illumination power density load (AMIPDL) Allowance (Class 10)</t>
  </si>
  <si>
    <t>Class 1, 2 or 4 values</t>
  </si>
  <si>
    <t>Verandah or Balcony values</t>
  </si>
  <si>
    <t>Class 10 values</t>
  </si>
  <si>
    <t>Amount</t>
  </si>
  <si>
    <t>Floor area</t>
  </si>
  <si>
    <t>Floor area Sum</t>
  </si>
  <si>
    <t>Total design Sum</t>
  </si>
  <si>
    <t>AMIPDL &gt; ADIPL (Pass) Class 1, 2 and 4</t>
  </si>
  <si>
    <t>AMIPDL &gt; ADIPL (Pass) Verandah</t>
  </si>
  <si>
    <t>AMIPDL &gt; ADIPL (Pass) Class 10</t>
  </si>
  <si>
    <t>ADIPL &gt; AMIPDL (Fail) Class 1, 2 and 4</t>
  </si>
  <si>
    <t>ADIPL &gt; AMIPDL (Fail) Verandah</t>
  </si>
  <si>
    <t>ADIPL &gt; AMIPDL (Fail) Class 10</t>
  </si>
  <si>
    <t>Class 10 building</t>
  </si>
  <si>
    <t>Within a Class 2 or 4 building</t>
  </si>
  <si>
    <t>If Class 1, 2 or 4 building used</t>
  </si>
  <si>
    <t>If Class 10 building used</t>
  </si>
  <si>
    <t xml:space="preserve">Class 1 building </t>
  </si>
  <si>
    <t>Averages</t>
  </si>
  <si>
    <t>Modification required for the 2003 version to the 2007 version of excel</t>
  </si>
  <si>
    <t>Some text boxes for the calculated outcomes require resizing both calculators</t>
  </si>
  <si>
    <t>LIGHTING CALCULATOR FOR USE WITH NCC VOLUME ONE AND TWO</t>
  </si>
  <si>
    <t>2.00</t>
  </si>
  <si>
    <r>
      <t>(j)</t>
    </r>
    <r>
      <rPr>
        <sz val="10"/>
        <rFont val="Arial"/>
        <family val="2"/>
      </rPr>
      <t/>
    </r>
  </si>
  <si>
    <t>(k)</t>
  </si>
  <si>
    <r>
      <t>(l)</t>
    </r>
    <r>
      <rPr>
        <sz val="10"/>
        <rFont val="Arial"/>
        <family val="2"/>
      </rPr>
      <t xml:space="preserve"> </t>
    </r>
  </si>
  <si>
    <t>(m)</t>
  </si>
  <si>
    <t xml:space="preserve">(g) Programmable dimming system </t>
  </si>
  <si>
    <t>(h) Dynamic dimming system</t>
  </si>
  <si>
    <t>(j) Additional lumen depreciation factor</t>
  </si>
  <si>
    <t>(k) Fixed dimming</t>
  </si>
  <si>
    <t xml:space="preserve">Area Used </t>
  </si>
  <si>
    <t>Area Used</t>
  </si>
  <si>
    <t>Advisory Note for multiple use of Classifications or Verandah or Balcony</t>
  </si>
  <si>
    <t>(l) Daylight sensor and dynamic lighting</t>
  </si>
  <si>
    <t>(m) Daylight sensor and dynamic lighting</t>
  </si>
  <si>
    <t>The text boxes for the calculated outcomes advice information needs to formatted. i.e. Bold, Italics and Red font</t>
  </si>
  <si>
    <t>Amend shadow to the text box for the compliance tick or cross</t>
  </si>
  <si>
    <t>Text box prompt for Steps 1-4 i.e. Enter building description, Storey, Classification and Enter description. Amend to Bold, Italics and Green font (both calculators)</t>
  </si>
  <si>
    <t>2.10</t>
  </si>
  <si>
    <t>Correction amendment for the design calculated outcome for Class 1, 2 and 4 buildings.</t>
  </si>
  <si>
    <t>Formatting amendment for the Verandah or Balcony calculated outcome for Class 1, 2 and 4 buildings.</t>
  </si>
  <si>
    <t>Minor editorial amendments.</t>
  </si>
  <si>
    <t>Amend calculator in response to public consultation.</t>
  </si>
  <si>
    <t>Amend the calculations in the Residential Calculator to reflect different lighting zones.</t>
  </si>
  <si>
    <t>Amend adjustment factors in the Residential Calculator in response to changes in NCC 2011.</t>
  </si>
  <si>
    <t>Cell left blank</t>
  </si>
  <si>
    <t>Building Description / Classification Valid</t>
  </si>
  <si>
    <t>Bld descript /  No Class</t>
  </si>
  <si>
    <t>Bld descript / Class / no input</t>
  </si>
  <si>
    <t>Bld descript / No Classification</t>
  </si>
  <si>
    <t>Expanded Allowance</t>
  </si>
  <si>
    <t>2.20:</t>
  </si>
  <si>
    <t>Results in S97:T100 above display in the Allowance and Design</t>
  </si>
  <si>
    <t>Average boxes at the lower right of the visible calculator form.</t>
  </si>
  <si>
    <t>(no dependents)</t>
  </si>
  <si>
    <t>(precedent for tick/cross, conditional formats</t>
  </si>
  <si>
    <t>and % of Allowance Used)</t>
  </si>
  <si>
    <t>(precedent for tick/cross, conditional formats and % of Allowance Used)</t>
  </si>
  <si>
    <t>(precedent for Lighting System Share)</t>
  </si>
  <si>
    <t>(precedent for Pass/Fail tests, conditional formats and % of Allowance Used)</t>
  </si>
  <si>
    <t>Allowance results are precedents for Pass/Fail tests in rows 144</t>
  </si>
  <si>
    <t>to 152 below (columns I and R).</t>
  </si>
  <si>
    <t>No Building description input</t>
  </si>
  <si>
    <t>Formulas</t>
  </si>
  <si>
    <t>Building Descriptn/Classification Valid</t>
  </si>
  <si>
    <t>Lamp or Illumination Power Density</t>
  </si>
  <si>
    <t>System Allowance</t>
  </si>
  <si>
    <t>System Design</t>
  </si>
  <si>
    <t>System Share of % of Aggregate Allowance Used</t>
  </si>
  <si>
    <t>Adjustment Factor One Advice</t>
  </si>
  <si>
    <t>Adjustment Factor Two Advice</t>
  </si>
  <si>
    <t>Minor changes to some table headings and advisory message contents.</t>
  </si>
  <si>
    <t>Aggregate Maximum Illumination power load (AMIPL)</t>
  </si>
  <si>
    <t>AMIPL &gt; ADIPL</t>
  </si>
  <si>
    <t>ADIPL &gt; AMIPL</t>
  </si>
  <si>
    <t>Name: ADIPLone</t>
  </si>
  <si>
    <t>Name: MIPDLONE</t>
  </si>
  <si>
    <t>ADIPL/AMIPL</t>
  </si>
  <si>
    <t>System DIPL</t>
  </si>
  <si>
    <t>System MIPL</t>
  </si>
  <si>
    <t>System Values</t>
  </si>
  <si>
    <t>Name: percentage</t>
  </si>
  <si>
    <t>Percentage of Aggregate Allowance Used</t>
  </si>
  <si>
    <t>ie aggregate Allowance</t>
  </si>
  <si>
    <t>ie aggregate Design Load</t>
  </si>
  <si>
    <t>For additional information on the formula refer to J6.2(b)(iii) of the National Construction Code Volume One</t>
  </si>
  <si>
    <t>Kitchen</t>
  </si>
  <si>
    <t>Toilet</t>
  </si>
  <si>
    <t>Amendments to wording and order of some entries on this Help screen.</t>
  </si>
  <si>
    <r>
      <t>The Australian Building Codes Board would like to acknowledge and thank the practitioners, industry bodies and government agencies who assisted in the development of the Lighting Calculator. This assistance has helped refine the calculator</t>
    </r>
    <r>
      <rPr>
        <sz val="10"/>
        <color rgb="FFFF0000"/>
        <rFont val="Arial"/>
        <family val="2"/>
      </rPr>
      <t>,</t>
    </r>
    <r>
      <rPr>
        <sz val="10"/>
        <rFont val="Arial"/>
        <family val="2"/>
      </rPr>
      <t xml:space="preserve"> improving its functionality and user interface.</t>
    </r>
  </si>
  <si>
    <r>
      <t xml:space="preserve">Enter this value into the </t>
    </r>
    <r>
      <rPr>
        <b/>
        <i/>
        <sz val="12"/>
        <rFont val="Arial"/>
        <family val="2"/>
      </rPr>
      <t xml:space="preserve">Design Illumination Power Load </t>
    </r>
    <r>
      <rPr>
        <i/>
        <sz val="12"/>
        <rFont val="Arial"/>
        <family val="2"/>
      </rPr>
      <t>column of the non-residential building worksheet</t>
    </r>
  </si>
  <si>
    <t>Aggregate Load Does Not Exceed Allowance</t>
  </si>
  <si>
    <t>Precedent for conditional formatting of orange fill below Advisory Message above lighting systems table</t>
  </si>
  <si>
    <t>top row of Allowance and Design Average reporting</t>
  </si>
  <si>
    <t>Average Advice</t>
  </si>
  <si>
    <t>Maximum Illumination Power Density</t>
  </si>
  <si>
    <r>
      <t>Maximum Illumination Power Load
(</t>
    </r>
    <r>
      <rPr>
        <i/>
        <sz val="10"/>
        <rFont val="Arial"/>
        <family val="2"/>
      </rPr>
      <t>after use of any Adjustment Factors</t>
    </r>
    <r>
      <rPr>
        <sz val="10"/>
        <rFont val="Arial"/>
        <family val="2"/>
      </rPr>
      <t>)</t>
    </r>
  </si>
  <si>
    <t>Adjusted MIPL Room Aspect</t>
  </si>
  <si>
    <t>Adjusted MIPL 1 Including Room Aspect</t>
  </si>
  <si>
    <t>Adjusted MIPL 2</t>
  </si>
  <si>
    <t>Adjusted MIPL 1 &amp; 2</t>
  </si>
  <si>
    <t>Inputs needed</t>
  </si>
  <si>
    <t>DIPL</t>
  </si>
  <si>
    <t>sum of row totals below</t>
  </si>
  <si>
    <t>Input Issues</t>
  </si>
  <si>
    <t>White cell Red text</t>
  </si>
  <si>
    <t>Green cell white text</t>
  </si>
  <si>
    <t>Red cell white text</t>
  </si>
  <si>
    <t>White cell green text</t>
  </si>
  <si>
    <t>% of full power</t>
  </si>
  <si>
    <t>First Adjustment Factor inputs</t>
  </si>
  <si>
    <t>Lighting System inputs</t>
  </si>
  <si>
    <t>Second Adjustment Factor inputs</t>
  </si>
  <si>
    <t>Tests that Building name/description and Classification inputs are not blank.</t>
  </si>
  <si>
    <t>No longer has any dependents after changes to AX25</t>
  </si>
  <si>
    <t>May be obsolete (CHECK conditional formats)</t>
  </si>
  <si>
    <t>Advisory Note prefix</t>
  </si>
  <si>
    <t>Lighting System Share of % of Aggregate Allowance Used</t>
  </si>
  <si>
    <t>System Illumination Power Load Allowance</t>
  </si>
  <si>
    <t>W/m²</t>
  </si>
  <si>
    <t>Location OK</t>
  </si>
  <si>
    <t>Cell present in original but has no dependents</t>
  </si>
  <si>
    <r>
      <t xml:space="preserve">Lamp / Illumination Power Density Allowance
</t>
    </r>
    <r>
      <rPr>
        <i/>
        <sz val="10"/>
        <rFont val="Arial"/>
        <family val="2"/>
      </rPr>
      <t>(after use of any Adjustment Factors)</t>
    </r>
  </si>
  <si>
    <r>
      <t>Maximum Illumination Power Load
(</t>
    </r>
    <r>
      <rPr>
        <i/>
        <sz val="10"/>
        <rFont val="Arial"/>
        <family val="2"/>
      </rPr>
      <t>prior to use of any Adjustment Factors</t>
    </r>
    <r>
      <rPr>
        <sz val="10"/>
        <rFont val="Arial"/>
        <family val="2"/>
      </rPr>
      <t>)</t>
    </r>
  </si>
  <si>
    <t>Tests below were formerly located in consolidated formulae in columns AT-AV</t>
  </si>
  <si>
    <r>
      <t xml:space="preserve">Lamp / Illumination Power Density Allowance
</t>
    </r>
    <r>
      <rPr>
        <i/>
        <sz val="10"/>
        <rFont val="Arial"/>
        <family val="2"/>
      </rPr>
      <t>(prior to use of any Adjustment Factors)</t>
    </r>
  </si>
  <si>
    <t>Design Lamp or Illumination Power Load</t>
  </si>
  <si>
    <t>Design Load</t>
  </si>
  <si>
    <t>TRUE if two upper inputs are not blank</t>
  </si>
  <si>
    <t>(b) Motion detector</t>
  </si>
  <si>
    <t>(g) Programmable dimming system</t>
  </si>
  <si>
    <t>Control</t>
  </si>
  <si>
    <t>Factor</t>
  </si>
  <si>
    <t>Common list for both calculators</t>
  </si>
  <si>
    <t>Laundry</t>
  </si>
  <si>
    <t>Bedroom</t>
  </si>
  <si>
    <t>Lounge room</t>
  </si>
  <si>
    <t>modified label</t>
  </si>
  <si>
    <r>
      <t>All blue filled cells form a lookup range for Adjustment Factors (</t>
    </r>
    <r>
      <rPr>
        <b/>
        <i/>
        <sz val="10"/>
        <color rgb="FF0000FF"/>
        <rFont val="Arial"/>
        <family val="2"/>
      </rPr>
      <t>Afactors</t>
    </r>
    <r>
      <rPr>
        <i/>
        <sz val="10"/>
        <color rgb="FF0000FF"/>
        <rFont val="Arial"/>
        <family val="2"/>
      </rPr>
      <t>)</t>
    </r>
  </si>
  <si>
    <t>Set value</t>
  </si>
  <si>
    <t>Obsolete–No dependents</t>
  </si>
  <si>
    <t>Named Range: ResClassifications</t>
  </si>
  <si>
    <t>Delete associated Names</t>
  </si>
  <si>
    <t>darker fill for Named single cells</t>
  </si>
  <si>
    <t>Blue filled area below contains 3 Named ranges used by both calculators (for ease of maintenance and updating)</t>
  </si>
  <si>
    <t>Row Not Skipped</t>
  </si>
  <si>
    <t xml:space="preserve">The illumination power density adjustment factor is only applied to lights controlled by that item. This adjustment factor does not apply to tungsten halogen or other incandescent sources.
</t>
  </si>
  <si>
    <t>A x ( B + [ (1 - B ) / 2 ] )</t>
  </si>
  <si>
    <t xml:space="preserve"> Notes:</t>
  </si>
  <si>
    <t xml:space="preserve"> Perimeter (optional)</t>
  </si>
  <si>
    <t>Ceiling ht (optional)</t>
  </si>
  <si>
    <t xml:space="preserve">Fixed Dimming % </t>
  </si>
  <si>
    <t>Fixed Dimming m²</t>
  </si>
  <si>
    <t>all Lumen data</t>
  </si>
  <si>
    <t>Lumen factor</t>
  </si>
  <si>
    <t>Fixed Dimming %</t>
  </si>
  <si>
    <t>all Fixed data</t>
  </si>
  <si>
    <t>No residual Fixed data</t>
  </si>
  <si>
    <r>
      <t xml:space="preserve">Advice 2 </t>
    </r>
    <r>
      <rPr>
        <i/>
        <sz val="10"/>
        <rFont val="Arial"/>
        <family val="2"/>
      </rPr>
      <t>(not used in this version)</t>
    </r>
  </si>
  <si>
    <r>
      <t xml:space="preserve">General Advisory Note
</t>
    </r>
    <r>
      <rPr>
        <i/>
        <sz val="10"/>
        <color rgb="FF0000FF"/>
        <rFont val="Arial"/>
        <family val="2"/>
      </rPr>
      <t>(Named Range: GeneralAdviceTwo)</t>
    </r>
  </si>
  <si>
    <r>
      <t xml:space="preserve">General Advisory Note
</t>
    </r>
    <r>
      <rPr>
        <i/>
        <sz val="10"/>
        <color rgb="FF0000FF"/>
        <rFont val="Arial"/>
        <family val="2"/>
      </rPr>
      <t>(Named Range: GeneralAdviceOne)</t>
    </r>
    <r>
      <rPr>
        <sz val="10"/>
        <rFont val="Arial"/>
        <family val="2"/>
      </rPr>
      <t xml:space="preserve">
</t>
    </r>
    <r>
      <rPr>
        <i/>
        <sz val="10"/>
        <rFont val="Arial"/>
        <family val="2"/>
      </rPr>
      <t>(provides contents to text box spanning Q18:U18)</t>
    </r>
  </si>
  <si>
    <t>Two Factors Used</t>
  </si>
  <si>
    <t>No residual Lumen data</t>
  </si>
  <si>
    <r>
      <rPr>
        <b/>
        <sz val="10"/>
        <rFont val="Arial"/>
        <family val="2"/>
      </rPr>
      <t>Except in a Class 1 or Class 10 building</t>
    </r>
    <r>
      <rPr>
        <sz val="10"/>
        <rFont val="Arial"/>
        <family val="2"/>
      </rPr>
      <t>, a maximum of two other illumination power density adjustment factors for a control device can be applied to an area. Where more than one illumination power density adjustment factor (other than for room aspect) apply to an area, they are to be combined using the following formula:</t>
    </r>
  </si>
  <si>
    <t>Display Precision</t>
  </si>
  <si>
    <t>Class 10a</t>
  </si>
  <si>
    <t>White cell red text</t>
  </si>
  <si>
    <t>PassClass1</t>
  </si>
  <si>
    <t>PassBalcony</t>
  </si>
  <si>
    <t>PassClass10</t>
  </si>
  <si>
    <t>FailClass1</t>
  </si>
  <si>
    <t>FailBalcony</t>
  </si>
  <si>
    <t>FailClass10</t>
  </si>
  <si>
    <t>Comparison Precision</t>
  </si>
  <si>
    <t>Design W/m²</t>
  </si>
  <si>
    <t/>
  </si>
  <si>
    <t>Watts</t>
  </si>
  <si>
    <t>Tan cell</t>
  </si>
  <si>
    <t>Percent1</t>
  </si>
  <si>
    <t>PercentBalcony</t>
  </si>
  <si>
    <t>Percent10</t>
  </si>
  <si>
    <t>Class 2 SOU</t>
  </si>
  <si>
    <t>For labels to left of Allowance boxes above</t>
  </si>
  <si>
    <t>If Verandah or balcony used</t>
  </si>
  <si>
    <t>Balconytrue</t>
  </si>
  <si>
    <t>Dynamic range: ValidLocations Two</t>
  </si>
  <si>
    <t>Label for column C</t>
  </si>
  <si>
    <t>Label for column C (conditional)</t>
  </si>
  <si>
    <t>RowsShownOne</t>
  </si>
  <si>
    <t>RowsShownTwo</t>
  </si>
  <si>
    <t>Perimeter of Space is feasible</t>
  </si>
  <si>
    <t>Original note above may be intended to refer to column K</t>
  </si>
  <si>
    <t>(which is hidden) rather than to J (which is not).</t>
  </si>
  <si>
    <t>Carpark - general</t>
  </si>
  <si>
    <t>Carpark - entry zone (first 20 m of travel)</t>
  </si>
  <si>
    <t>Office - artificially lit to an ambient level of less than 200 lx</t>
  </si>
  <si>
    <t>Locations</t>
  </si>
  <si>
    <t>Correction of calculation for fixed dimming used as a second adjustment factor in the Residential calculator.</t>
  </si>
  <si>
    <t>Correction amendments for outcome reporting in both the Residential calculator and Non Residential calculator, including conditional formatting changes.</t>
  </si>
  <si>
    <t>Usability improvements including more conditional formatting for missing inputs.</t>
  </si>
  <si>
    <t>PrecisionTwo</t>
  </si>
  <si>
    <t>RowsFilledTwo</t>
  </si>
  <si>
    <t>RowsFilledOne</t>
  </si>
  <si>
    <t>Used for Green/Red conditions above</t>
  </si>
  <si>
    <t>For outcomes heading text and fill colour</t>
  </si>
  <si>
    <t>For Outcomes heading text and fill colour</t>
  </si>
  <si>
    <t>TopInputsOKOne</t>
  </si>
  <si>
    <t>TopInputsOKTwo</t>
  </si>
  <si>
    <t>and</t>
  </si>
  <si>
    <t>in Volume Two: 3.12.5.5(a) and 3.12.5.5(b),</t>
  </si>
  <si>
    <t>the Perimeter of the space and Floor to ceiling height, if the Room Aspect Ratio is not going to be used (Volume One only); and</t>
  </si>
  <si>
    <t>If data validation messages prevent intended input (particularly in the four columns under the Fixed Dimming Percentages headings), read any error message carefully and click Cancel instead of Retry. Read the input advice and enter a suitable value.</t>
  </si>
  <si>
    <t>The two % values reported in each row of the rightmost column are, firstly, the % contribution of each lighting system to the aggregate result for related systems and, secondly, the % of the aggregate allowance used by those related systems. For related systems, the first % values will always add up to 100%. The second % value will be the same for any of the related systems.</t>
  </si>
  <si>
    <t>In the non residential calculator, a warning will display when a "Perimeter of space" input is smaller than the smallest geometrically feasible dimension. The user can choose to proceed but the number will be shown in red bold font to indicate that it needs to be verified.</t>
  </si>
  <si>
    <t>Outcomes reporting:</t>
  </si>
  <si>
    <t>New screenshots.</t>
  </si>
  <si>
    <t>The Lighting Calculator is not compatible with Google Docs or similar alternatives to Microsoft Excel.</t>
  </si>
  <si>
    <t>The Lighting Calculator applies only the following provisions —</t>
  </si>
  <si>
    <t>in Volume One: J6.2(a)(i)-(iii) and J6.2(b)(i)-J6.2(b)(iii)(A)</t>
  </si>
  <si>
    <t>All other lighting provisions, including any exemptions, are determined by the relevant provisions of the NCC.</t>
  </si>
  <si>
    <t xml:space="preserve">When opening the Calculator, the first screen will provide six navigation options which are explained in notes 7 to 12 below.
</t>
  </si>
  <si>
    <r>
      <t>Residential Lighting Calculator NCC Volume Two or Class 2 SOUs and Class 4 parts:</t>
    </r>
    <r>
      <rPr>
        <sz val="10"/>
        <rFont val="Arial"/>
        <family val="2"/>
      </rPr>
      <t xml:space="preserve">
This calculator can be used, under NCC Volume Two, for a Class 1 building and a Class 10a building associated with a Class 1 building. It can also be used, under NCC Volume One, for a sole-occupancy unit of a Class 2 building or for a Class 4 part of a building.
</t>
    </r>
  </si>
  <si>
    <r>
      <t xml:space="preserve">Non Residential Lighting Calculator NCC Volume One:
</t>
    </r>
    <r>
      <rPr>
        <sz val="10"/>
        <rFont val="Arial"/>
        <family val="2"/>
      </rPr>
      <t xml:space="preserve">This calculator can be used for buildings of Classes 3 and 5-9 and for the common areas of a Class 2 building. It cannot be used for Class 2 SOUs or for a Class 4 part of a building.
</t>
    </r>
  </si>
  <si>
    <r>
      <t xml:space="preserve">Illumination Power Density Adjustment Factors for a Control Device:
</t>
    </r>
    <r>
      <rPr>
        <sz val="10"/>
        <rFont val="Arial"/>
        <family val="2"/>
      </rPr>
      <t xml:space="preserve">Both calculators provide links to this screen, which outlines the information contained in Table J6.2b of NCC Volume One and in Table 3.12.5.3 of NCC Volume Two.  When using this screen, it is important to note the letter located on the left hand side of each adjustment factor because this letter is used to identify adjustment factors in the drop down menus provided by the calculators. 
</t>
    </r>
  </si>
  <si>
    <r>
      <t xml:space="preserve">Multiple Lighting Systems Calculator NCC Volume One:
</t>
    </r>
    <r>
      <rPr>
        <sz val="10"/>
        <rFont val="Arial"/>
        <family val="2"/>
      </rPr>
      <t xml:space="preserve">Use this calculation sheet to calculate the illumination power load when multiple lighting systems serve the same space.
</t>
    </r>
  </si>
  <si>
    <r>
      <t xml:space="preserve">Help screen:
</t>
    </r>
    <r>
      <rPr>
        <sz val="10"/>
        <rFont val="Arial"/>
        <family val="2"/>
      </rPr>
      <t xml:space="preserve">This option navigates to this page with its tips for using the calculator and links to screenshots with explanatory notes.
</t>
    </r>
  </si>
  <si>
    <r>
      <t xml:space="preserve">Worksheet:
</t>
    </r>
    <r>
      <rPr>
        <sz val="10"/>
        <rFont val="Arial"/>
        <family val="2"/>
      </rPr>
      <t xml:space="preserve">The worksheet has been made available to record notes or to make other calculations. The use of the worksheet is optional and responsibility for its contents and consequences remains entirely with the user
</t>
    </r>
  </si>
  <si>
    <t xml:space="preserve">Additional information is provided in a table beyond the right hand side of each calculator. This is for information only and is intended to offer the user a greater understanding of the figures involved in producing the final outcome values. The values relate to the individual rows of the related calculator but the information is not designed to be printed out.  </t>
  </si>
  <si>
    <t>Users can change the number of rows in the table by using the arrow to the left of the 'ID' heading near the top left of the lighting systems table. First set the number of rows preferred in the input cell immediately above the table. (Up to 40 rows can be displayed for the residential calculator and 100 rows for the non residential calculator.) Then click the arrow and select that number in the drop down list which opens. (The number set will be the only number shown in the list.)</t>
  </si>
  <si>
    <t>The calculator is designed to accept inputs made in sequence. Error and Alert messages, as discussed below, may not work effectively if the designed sequence is not followed. If input restrictions or errors occur, start from the beginning by entering the description of the building, then its Classification and the number of table rows preferred. Next, input the lighting systems, one row at a time, filling in all of the columns except for:</t>
  </si>
  <si>
    <t>Input issues in each row of the lighting systems table are identified in red font on the right of the row (over the Outcomes area).</t>
  </si>
  <si>
    <t>Calculator outcomes resulting in a "tick" are valid only if all of the input details comply with relevant NCC Deemed-to-Satisfy (DTS) requirements.</t>
  </si>
  <si>
    <t>The print area has been preset to allow printing as one or more A4 pages (landscape format), depending on the number of rows displayed in the form. Some margins may need adjustment to suit some printers (particularly inkjets).</t>
  </si>
  <si>
    <t>These Help instructions can be printed (using File | Print) for ready reference while using the calculator forms.</t>
  </si>
  <si>
    <t>Removal of the 'Storey' identifier from both the Residential and Non Residential calculators.</t>
  </si>
  <si>
    <t>Displaying the calculator forms:</t>
  </si>
  <si>
    <t xml:space="preserve">Each calculator form has been designed for viewing as a whole "page" with 10 rows visible in the lighting systems table when the Excel ribbon is minimised, assuming a screen resolution of 1366 x 768 pixels. At this resolution, the zoom function (located on the top tool bar, under View | Zoom, or at the bottom right hand corner of the Excel window should be set to 80%. </t>
  </si>
  <si>
    <t>Screenshot shows the Residential calculator</t>
  </si>
  <si>
    <t>Screenshot shows the Non Residential calculator</t>
  </si>
  <si>
    <t>The Lighting Calculator has been developed in the Windows ® version of Microsoft Excel ®. This file, in the .xlsx format, is suitable for use in the 2007 and 2010 versions of Excel for Windows.</t>
  </si>
  <si>
    <t>The outcomes on the right hand side of the calculator form will be displayed with a colour coding which is illustrated on the screenshots sheet. In general, green is used to indicate a Pass and red highlights a Failure.</t>
  </si>
  <si>
    <t>Screenshot shows the Non Residential calculator.</t>
  </si>
  <si>
    <t>Screenshot shows the Residential calculator. Scroll down for the Non Residential calculator.</t>
  </si>
  <si>
    <t>the Adjustment Factor columns, if only one or no adjustment factor is going to be used.</t>
  </si>
  <si>
    <r>
      <t>Values 1-13 in the first column appear in Data Validation menus for corridors (</t>
    </r>
    <r>
      <rPr>
        <b/>
        <i/>
        <sz val="10"/>
        <color rgb="FF0000FF"/>
        <rFont val="Arial"/>
        <family val="2"/>
      </rPr>
      <t>ValidControlsAll</t>
    </r>
    <r>
      <rPr>
        <i/>
        <sz val="10"/>
        <color rgb="FF0000FF"/>
        <rFont val="Arial"/>
        <family val="2"/>
      </rPr>
      <t>)</t>
    </r>
  </si>
  <si>
    <r>
      <t>Values 2-13 in the first column appear in Data Validation menus for non-corridor spaces (</t>
    </r>
    <r>
      <rPr>
        <b/>
        <i/>
        <sz val="10"/>
        <color rgb="FF0000FF"/>
        <rFont val="Arial"/>
        <family val="2"/>
      </rPr>
      <t>ValidControlsPart</t>
    </r>
    <r>
      <rPr>
        <i/>
        <sz val="10"/>
        <color rgb="FF0000FF"/>
        <rFont val="Arial"/>
        <family val="2"/>
      </rPr>
      <t>)</t>
    </r>
  </si>
  <si>
    <t>See cell comment in Q25 about the zero for value 14.</t>
  </si>
  <si>
    <t>This item added 26.8.13 (as an interim repair).</t>
  </si>
  <si>
    <t>% Area</t>
  </si>
  <si>
    <t>a</t>
  </si>
  <si>
    <t>b</t>
  </si>
  <si>
    <t>c</t>
  </si>
  <si>
    <t>d</t>
  </si>
  <si>
    <t>e</t>
  </si>
  <si>
    <t>f</t>
  </si>
  <si>
    <t>g</t>
  </si>
  <si>
    <t>h</t>
  </si>
  <si>
    <t>i</t>
  </si>
  <si>
    <t>k</t>
  </si>
  <si>
    <t>j</t>
  </si>
  <si>
    <t>l</t>
  </si>
  <si>
    <t>m</t>
  </si>
  <si>
    <t>Class</t>
  </si>
  <si>
    <t xml:space="preserve">Residential List </t>
  </si>
  <si>
    <t>Non-Residential List</t>
  </si>
  <si>
    <t>a)Lighting timer (corridor)</t>
  </si>
  <si>
    <t>b)Motion detector</t>
  </si>
  <si>
    <t>c)Motion detector</t>
  </si>
  <si>
    <t>d)Motion detector</t>
  </si>
  <si>
    <t>e)Manual dimming system</t>
  </si>
  <si>
    <t>f)Manual dimming system</t>
  </si>
  <si>
    <t>g)Programmable dimming system</t>
  </si>
  <si>
    <t>h)Dynamic dimming system (fluoros)</t>
  </si>
  <si>
    <t>i)Dynamic dimming system (discharge)</t>
  </si>
  <si>
    <t>j)Additional lumen depreciation factor</t>
  </si>
  <si>
    <t>k)Fixed dimming</t>
  </si>
  <si>
    <t>l)Daylight sensor and dynamic lighting</t>
  </si>
  <si>
    <t>m)Daylight sensor and dynamic lighting</t>
  </si>
  <si>
    <t>Common Adjustment Factors List</t>
  </si>
  <si>
    <t>Dimming Percentages</t>
  </si>
  <si>
    <t>LIGHTING CALCULATOR FOR USE WITH J6.2(a) VOLUME ONE AND 3.12.5.5 VOLUME TWO (First issued with NCC 2014)</t>
  </si>
  <si>
    <t>LIGHTING CALCULATOR FOR USE WITH J6.2(b) VOLUME ONE (First issued with NCC 2014)</t>
  </si>
  <si>
    <t>Calculator version (2.30):</t>
  </si>
  <si>
    <t>This version of the Lighting Calculator was first issued for use under Part J6.2 Artificial lighting in Volume One or 3.12.5.5 Artificial lighting in Volume Two of NCC 2014. Updates to this file may be available from the ABCB website from time to time. The file name will include the version number. The latest version should always be used.</t>
  </si>
  <si>
    <t>Usability improvements including alterations to formatting</t>
  </si>
  <si>
    <t>Minor changes to some table headings</t>
  </si>
  <si>
    <t>Minor correction amendments to the adjustment factor selection</t>
  </si>
  <si>
    <t>2.30:</t>
  </si>
  <si>
    <t>Copyright © 2014 - Australian Government, State and Territory Governments of Australia. All Rights Reserved</t>
  </si>
</sst>
</file>

<file path=xl/styles.xml><?xml version="1.0" encoding="utf-8"?>
<styleSheet xmlns="http://schemas.openxmlformats.org/spreadsheetml/2006/main" xmlns:mc="http://schemas.openxmlformats.org/markup-compatibility/2006" xmlns:x14ac="http://schemas.microsoft.com/office/spreadsheetml/2009/9/ac" mc:Ignorable="x14ac">
  <numFmts count="25">
    <numFmt numFmtId="43" formatCode="_-* #,##0.00_-;\-* #,##0.00_-;_-* &quot;-&quot;??_-;_-@_-"/>
    <numFmt numFmtId="164" formatCode="0.000"/>
    <numFmt numFmtId="165" formatCode="0.0"/>
    <numFmt numFmtId="166" formatCode="#,##0.0&quot; m&quot;"/>
    <numFmt numFmtId="167" formatCode="0.0%"/>
    <numFmt numFmtId="168" formatCode="#,##0.0&quot; m²&quot;"/>
    <numFmt numFmtId="169" formatCode="0_ ;[Red]\-0\ "/>
    <numFmt numFmtId="170" formatCode="#\ \W"/>
    <numFmt numFmtId="171" formatCode="#,##0.0\ \W"/>
    <numFmt numFmtId="172" formatCode="#,##0&quot; m&quot;"/>
    <numFmt numFmtId="173" formatCode="0\ \W"/>
    <numFmt numFmtId="174" formatCode="0."/>
    <numFmt numFmtId="175" formatCode="#,###\ \W"/>
    <numFmt numFmtId="176" formatCode="#."/>
    <numFmt numFmtId="177" formatCode="[$-F400]h:mm:ss\ AM/PM"/>
    <numFmt numFmtId="178" formatCode="0.0\ &quot;W/m²&quot;"/>
    <numFmt numFmtId="179" formatCode="#,##0.00\ &quot;W/m²&quot;"/>
    <numFmt numFmtId="180" formatCode="0.00\ &quot;W/m²&quot;"/>
    <numFmt numFmtId="181" formatCode="0.000%"/>
    <numFmt numFmtId="182" formatCode="#,##0.0&quot; W/m²&quot;"/>
    <numFmt numFmtId="183" formatCode="General&quot; W/m²&quot;"/>
    <numFmt numFmtId="184" formatCode="General&quot; W&quot;"/>
    <numFmt numFmtId="185" formatCode="General;;"/>
    <numFmt numFmtId="186" formatCode="0.00;;"/>
    <numFmt numFmtId="187" formatCode="#,##0.0\ &quot;W/m²&quot;"/>
  </numFmts>
  <fonts count="54" x14ac:knownFonts="1">
    <font>
      <sz val="10"/>
      <name val="Arial"/>
    </font>
    <font>
      <sz val="10"/>
      <color theme="1"/>
      <name val="Arial"/>
      <family val="2"/>
    </font>
    <font>
      <sz val="10"/>
      <name val="Arial"/>
      <family val="2"/>
    </font>
    <font>
      <sz val="8"/>
      <name val="Arial"/>
      <family val="2"/>
    </font>
    <font>
      <i/>
      <sz val="10"/>
      <name val="Arial"/>
      <family val="2"/>
    </font>
    <font>
      <sz val="10"/>
      <name val="Arial"/>
      <family val="2"/>
    </font>
    <font>
      <sz val="18"/>
      <name val="Arial"/>
      <family val="2"/>
    </font>
    <font>
      <b/>
      <sz val="16"/>
      <name val="Arial"/>
      <family val="2"/>
    </font>
    <font>
      <sz val="12"/>
      <name val="Arial"/>
      <family val="2"/>
    </font>
    <font>
      <b/>
      <sz val="10"/>
      <name val="Arial"/>
      <family val="2"/>
    </font>
    <font>
      <sz val="8"/>
      <color indexed="81"/>
      <name val="Tahoma"/>
      <family val="2"/>
    </font>
    <font>
      <b/>
      <sz val="8"/>
      <color indexed="81"/>
      <name val="Tahoma"/>
      <family val="2"/>
    </font>
    <font>
      <sz val="10"/>
      <color indexed="9"/>
      <name val="Arial"/>
      <family val="2"/>
    </font>
    <font>
      <sz val="10"/>
      <color indexed="22"/>
      <name val="Arial"/>
      <family val="2"/>
    </font>
    <font>
      <sz val="16"/>
      <name val="Arial"/>
      <family val="2"/>
    </font>
    <font>
      <b/>
      <sz val="12"/>
      <name val="Arial"/>
      <family val="2"/>
    </font>
    <font>
      <sz val="12"/>
      <name val="Arial"/>
      <family val="2"/>
    </font>
    <font>
      <i/>
      <sz val="12.2"/>
      <name val="Arial"/>
      <family val="2"/>
    </font>
    <font>
      <sz val="18"/>
      <color indexed="9"/>
      <name val="Arial"/>
      <family val="2"/>
    </font>
    <font>
      <b/>
      <i/>
      <sz val="10"/>
      <color indexed="10"/>
      <name val="Arial"/>
      <family val="2"/>
    </font>
    <font>
      <b/>
      <i/>
      <sz val="10"/>
      <name val="Arial"/>
      <family val="2"/>
    </font>
    <font>
      <sz val="10"/>
      <color indexed="23"/>
      <name val="Arial"/>
      <family val="2"/>
    </font>
    <font>
      <sz val="10"/>
      <color indexed="8"/>
      <name val="Arial"/>
      <family val="2"/>
    </font>
    <font>
      <sz val="14"/>
      <color indexed="9"/>
      <name val="Arial"/>
      <family val="2"/>
    </font>
    <font>
      <b/>
      <u/>
      <sz val="10"/>
      <name val="Arial"/>
      <family val="2"/>
    </font>
    <font>
      <b/>
      <u/>
      <sz val="10"/>
      <name val="Arial"/>
      <family val="2"/>
    </font>
    <font>
      <sz val="11.5"/>
      <name val="Arial"/>
      <family val="2"/>
    </font>
    <font>
      <sz val="9"/>
      <color indexed="81"/>
      <name val="Tahoma"/>
      <family val="2"/>
    </font>
    <font>
      <b/>
      <sz val="9"/>
      <color indexed="81"/>
      <name val="Tahoma"/>
      <family val="2"/>
    </font>
    <font>
      <sz val="9"/>
      <name val="Arial"/>
      <family val="2"/>
    </font>
    <font>
      <u/>
      <sz val="10"/>
      <color theme="10"/>
      <name val="Arial"/>
      <family val="2"/>
    </font>
    <font>
      <u/>
      <sz val="10"/>
      <color theme="11"/>
      <name val="Arial"/>
      <family val="2"/>
    </font>
    <font>
      <i/>
      <sz val="10"/>
      <color rgb="FF0000FF"/>
      <name val="Arial"/>
      <family val="2"/>
    </font>
    <font>
      <sz val="10"/>
      <color rgb="FFFF0000"/>
      <name val="Arial"/>
      <family val="2"/>
    </font>
    <font>
      <sz val="10"/>
      <color rgb="FF0000FF"/>
      <name val="Arial"/>
      <family val="2"/>
    </font>
    <font>
      <sz val="10"/>
      <color theme="1" tint="0.499984740745262"/>
      <name val="Arial"/>
      <family val="2"/>
    </font>
    <font>
      <i/>
      <sz val="12"/>
      <name val="Arial"/>
      <family val="2"/>
    </font>
    <font>
      <b/>
      <i/>
      <sz val="12"/>
      <name val="Arial"/>
      <family val="2"/>
    </font>
    <font>
      <sz val="10"/>
      <color theme="0"/>
      <name val="Arial"/>
      <family val="2"/>
    </font>
    <font>
      <b/>
      <sz val="8"/>
      <name val="Arial"/>
      <family val="2"/>
    </font>
    <font>
      <b/>
      <i/>
      <sz val="10"/>
      <color theme="1" tint="0.499984740745262"/>
      <name val="Arial"/>
      <family val="2"/>
    </font>
    <font>
      <b/>
      <i/>
      <sz val="10"/>
      <color theme="0"/>
      <name val="Arial"/>
      <family val="2"/>
    </font>
    <font>
      <b/>
      <sz val="10"/>
      <color theme="1" tint="0.499984740745262"/>
      <name val="Arial"/>
      <family val="2"/>
    </font>
    <font>
      <b/>
      <sz val="10"/>
      <color rgb="FF0000FF"/>
      <name val="Arial"/>
      <family val="2"/>
    </font>
    <font>
      <b/>
      <i/>
      <sz val="10"/>
      <color rgb="FF0000FF"/>
      <name val="Arial"/>
      <family val="2"/>
    </font>
    <font>
      <sz val="10"/>
      <name val="Arial"/>
      <family val="2"/>
    </font>
    <font>
      <b/>
      <sz val="100"/>
      <color indexed="23"/>
      <name val="Wingdings"/>
      <charset val="2"/>
    </font>
    <font>
      <b/>
      <sz val="6"/>
      <color indexed="9"/>
      <name val="Arial"/>
      <family val="2"/>
    </font>
    <font>
      <sz val="6"/>
      <color indexed="9"/>
      <name val="Arial"/>
      <family val="2"/>
    </font>
    <font>
      <sz val="6"/>
      <name val="Arial"/>
      <family val="2"/>
    </font>
    <font>
      <b/>
      <sz val="24"/>
      <color theme="8" tint="0.39997558519241921"/>
      <name val="Arial"/>
      <family val="2"/>
    </font>
    <font>
      <i/>
      <sz val="12"/>
      <color theme="8" tint="0.39997558519241921"/>
      <name val="Arial"/>
      <family val="2"/>
    </font>
    <font>
      <sz val="11"/>
      <name val="Calibri"/>
      <family val="2"/>
    </font>
    <font>
      <b/>
      <sz val="9"/>
      <name val="Arial"/>
      <family val="2"/>
    </font>
  </fonts>
  <fills count="22">
    <fill>
      <patternFill patternType="none"/>
    </fill>
    <fill>
      <patternFill patternType="gray125"/>
    </fill>
    <fill>
      <patternFill patternType="solid">
        <fgColor indexed="22"/>
        <bgColor indexed="64"/>
      </patternFill>
    </fill>
    <fill>
      <patternFill patternType="solid">
        <fgColor indexed="44"/>
        <bgColor indexed="64"/>
      </patternFill>
    </fill>
    <fill>
      <patternFill patternType="solid">
        <fgColor indexed="9"/>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53"/>
        <bgColor indexed="64"/>
      </patternFill>
    </fill>
    <fill>
      <patternFill patternType="solid">
        <fgColor indexed="23"/>
        <bgColor indexed="64"/>
      </patternFill>
    </fill>
    <fill>
      <patternFill patternType="solid">
        <fgColor indexed="24"/>
        <bgColor indexed="64"/>
      </patternFill>
    </fill>
    <fill>
      <patternFill patternType="solid">
        <fgColor theme="0" tint="-0.249977111117893"/>
        <bgColor indexed="64"/>
      </patternFill>
    </fill>
    <fill>
      <patternFill patternType="solid">
        <fgColor theme="0"/>
        <bgColor indexed="64"/>
      </patternFill>
    </fill>
    <fill>
      <patternFill patternType="solid">
        <fgColor rgb="FFFFFFFF"/>
        <bgColor rgb="FF000000"/>
      </patternFill>
    </fill>
    <fill>
      <patternFill patternType="solid">
        <fgColor theme="0" tint="-0.14999847407452621"/>
        <bgColor indexed="64"/>
      </patternFill>
    </fill>
    <fill>
      <patternFill patternType="solid">
        <fgColor theme="0" tint="-0.14999847407452621"/>
        <bgColor indexed="9"/>
      </patternFill>
    </fill>
    <fill>
      <patternFill patternType="solid">
        <fgColor rgb="FFFF6600"/>
        <bgColor indexed="64"/>
      </patternFill>
    </fill>
    <fill>
      <patternFill patternType="solid">
        <fgColor rgb="FFFFFF00"/>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1" tint="0.34998626667073579"/>
        <bgColor indexed="64"/>
      </patternFill>
    </fill>
    <fill>
      <patternFill patternType="solid">
        <fgColor rgb="FFC0C0C0"/>
        <bgColor indexed="64"/>
      </patternFill>
    </fill>
  </fills>
  <borders count="148">
    <border>
      <left/>
      <right/>
      <top/>
      <bottom/>
      <diagonal/>
    </border>
    <border>
      <left style="thin">
        <color indexed="22"/>
      </left>
      <right style="thin">
        <color indexed="22"/>
      </right>
      <top style="thin">
        <color indexed="22"/>
      </top>
      <bottom style="thin">
        <color indexed="22"/>
      </bottom>
      <diagonal/>
    </border>
    <border>
      <left/>
      <right style="thin">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bottom style="thin">
        <color indexed="55"/>
      </bottom>
      <diagonal/>
    </border>
    <border>
      <left style="thin">
        <color auto="1"/>
      </left>
      <right/>
      <top style="thin">
        <color auto="1"/>
      </top>
      <bottom/>
      <diagonal/>
    </border>
    <border>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style="thin">
        <color indexed="22"/>
      </left>
      <right style="thin">
        <color indexed="22"/>
      </right>
      <top/>
      <bottom style="thin">
        <color indexed="22"/>
      </bottom>
      <diagonal/>
    </border>
    <border>
      <left style="thin">
        <color auto="1"/>
      </left>
      <right/>
      <top/>
      <bottom/>
      <diagonal/>
    </border>
    <border>
      <left/>
      <right/>
      <top style="thin">
        <color indexed="22"/>
      </top>
      <bottom/>
      <diagonal/>
    </border>
    <border>
      <left/>
      <right/>
      <top style="thin">
        <color indexed="22"/>
      </top>
      <bottom style="thin">
        <color indexed="22"/>
      </bottom>
      <diagonal/>
    </border>
    <border>
      <left style="medium">
        <color auto="1"/>
      </left>
      <right style="medium">
        <color auto="1"/>
      </right>
      <top/>
      <bottom/>
      <diagonal/>
    </border>
    <border>
      <left style="medium">
        <color auto="1"/>
      </left>
      <right style="medium">
        <color auto="1"/>
      </right>
      <top style="medium">
        <color auto="1"/>
      </top>
      <bottom style="thin">
        <color auto="1"/>
      </bottom>
      <diagonal/>
    </border>
    <border>
      <left style="thin">
        <color indexed="22"/>
      </left>
      <right/>
      <top/>
      <bottom/>
      <diagonal/>
    </border>
    <border>
      <left/>
      <right style="thin">
        <color indexed="22"/>
      </right>
      <top/>
      <bottom/>
      <diagonal/>
    </border>
    <border>
      <left/>
      <right/>
      <top style="thin">
        <color auto="1"/>
      </top>
      <bottom style="thin">
        <color auto="1"/>
      </bottom>
      <diagonal/>
    </border>
    <border>
      <left style="thin">
        <color indexed="22"/>
      </left>
      <right/>
      <top style="thin">
        <color indexed="22"/>
      </top>
      <bottom/>
      <diagonal/>
    </border>
    <border>
      <left/>
      <right style="thin">
        <color indexed="22"/>
      </right>
      <top style="thin">
        <color indexed="22"/>
      </top>
      <bottom/>
      <diagonal/>
    </border>
    <border>
      <left style="thin">
        <color indexed="22"/>
      </left>
      <right style="thin">
        <color indexed="22"/>
      </right>
      <top/>
      <bottom/>
      <diagonal/>
    </border>
    <border>
      <left/>
      <right/>
      <top style="thin">
        <color indexed="22"/>
      </top>
      <bottom style="medium">
        <color auto="1"/>
      </bottom>
      <diagonal/>
    </border>
    <border>
      <left/>
      <right/>
      <top style="medium">
        <color auto="1"/>
      </top>
      <bottom style="medium">
        <color auto="1"/>
      </bottom>
      <diagonal/>
    </border>
    <border>
      <left/>
      <right/>
      <top style="medium">
        <color auto="1"/>
      </top>
      <bottom/>
      <diagonal/>
    </border>
    <border>
      <left style="medium">
        <color auto="1"/>
      </left>
      <right style="medium">
        <color auto="1"/>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3"/>
      </left>
      <right/>
      <top style="thin">
        <color auto="1"/>
      </top>
      <bottom/>
      <diagonal/>
    </border>
    <border>
      <left style="thin">
        <color indexed="63"/>
      </left>
      <right/>
      <top/>
      <bottom style="thin">
        <color auto="1"/>
      </bottom>
      <diagonal/>
    </border>
    <border>
      <left style="thin">
        <color indexed="22"/>
      </left>
      <right style="thin">
        <color indexed="22"/>
      </right>
      <top style="thin">
        <color indexed="22"/>
      </top>
      <bottom/>
      <diagonal/>
    </border>
    <border>
      <left/>
      <right style="thin">
        <color auto="1"/>
      </right>
      <top style="thin">
        <color indexed="63"/>
      </top>
      <bottom style="thin">
        <color indexed="63"/>
      </bottom>
      <diagonal/>
    </border>
    <border>
      <left style="thin">
        <color auto="1"/>
      </left>
      <right style="thin">
        <color auto="1"/>
      </right>
      <top style="thin">
        <color indexed="63"/>
      </top>
      <bottom style="thin">
        <color indexed="63"/>
      </bottom>
      <diagonal/>
    </border>
    <border>
      <left style="thin">
        <color auto="1"/>
      </left>
      <right style="thin">
        <color indexed="63"/>
      </right>
      <top style="thin">
        <color indexed="63"/>
      </top>
      <bottom style="thin">
        <color indexed="63"/>
      </bottom>
      <diagonal/>
    </border>
    <border>
      <left style="thin">
        <color auto="1"/>
      </left>
      <right style="thin">
        <color auto="1"/>
      </right>
      <top style="thin">
        <color indexed="63"/>
      </top>
      <bottom/>
      <diagonal/>
    </border>
    <border>
      <left style="thin">
        <color auto="1"/>
      </left>
      <right style="thin">
        <color auto="1"/>
      </right>
      <top/>
      <bottom style="thin">
        <color indexed="8"/>
      </bottom>
      <diagonal/>
    </border>
    <border>
      <left style="thin">
        <color indexed="63"/>
      </left>
      <right style="thin">
        <color auto="1"/>
      </right>
      <top style="thin">
        <color indexed="63"/>
      </top>
      <bottom/>
      <diagonal/>
    </border>
    <border>
      <left/>
      <right style="thin">
        <color auto="1"/>
      </right>
      <top style="thin">
        <color indexed="63"/>
      </top>
      <bottom/>
      <diagonal/>
    </border>
    <border>
      <left/>
      <right/>
      <top/>
      <bottom style="thin">
        <color indexed="8"/>
      </bottom>
      <diagonal/>
    </border>
    <border>
      <left style="thin">
        <color indexed="63"/>
      </left>
      <right/>
      <top style="thin">
        <color indexed="63"/>
      </top>
      <bottom style="thin">
        <color auto="1"/>
      </bottom>
      <diagonal/>
    </border>
    <border>
      <left/>
      <right/>
      <top style="thin">
        <color indexed="63"/>
      </top>
      <bottom style="thin">
        <color auto="1"/>
      </bottom>
      <diagonal/>
    </border>
    <border>
      <left/>
      <right style="thin">
        <color indexed="63"/>
      </right>
      <top style="thin">
        <color indexed="63"/>
      </top>
      <bottom/>
      <diagonal/>
    </border>
    <border>
      <left/>
      <right/>
      <top/>
      <bottom style="thin">
        <color indexed="64"/>
      </bottom>
      <diagonal/>
    </border>
    <border>
      <left/>
      <right style="thin">
        <color indexed="64"/>
      </right>
      <top/>
      <bottom style="thin">
        <color indexed="64"/>
      </bottom>
      <diagonal/>
    </border>
    <border>
      <left style="thin">
        <color auto="1"/>
      </left>
      <right/>
      <top/>
      <bottom style="thin">
        <color auto="1"/>
      </bottom>
      <diagonal/>
    </border>
    <border>
      <left style="medium">
        <color indexed="64"/>
      </left>
      <right style="medium">
        <color indexed="64"/>
      </right>
      <top style="medium">
        <color indexed="64"/>
      </top>
      <bottom/>
      <diagonal/>
    </border>
    <border>
      <left style="thin">
        <color auto="1"/>
      </left>
      <right style="thin">
        <color indexed="64"/>
      </right>
      <top/>
      <bottom style="thin">
        <color auto="1"/>
      </bottom>
      <diagonal/>
    </border>
    <border>
      <left/>
      <right style="thin">
        <color indexed="64"/>
      </right>
      <top/>
      <bottom/>
      <diagonal/>
    </border>
    <border>
      <left/>
      <right/>
      <top style="thin">
        <color indexed="64"/>
      </top>
      <bottom/>
      <diagonal/>
    </border>
    <border>
      <left style="thin">
        <color indexed="22"/>
      </left>
      <right style="thin">
        <color indexed="64"/>
      </right>
      <top style="thin">
        <color indexed="22"/>
      </top>
      <bottom style="thin">
        <color indexed="22"/>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22"/>
      </right>
      <top/>
      <bottom style="thin">
        <color indexed="22"/>
      </bottom>
      <diagonal/>
    </border>
    <border>
      <left/>
      <right/>
      <top/>
      <bottom style="thin">
        <color indexed="22"/>
      </bottom>
      <diagonal/>
    </border>
    <border>
      <left style="thin">
        <color rgb="FF969696"/>
      </left>
      <right/>
      <top style="thin">
        <color indexed="22"/>
      </top>
      <bottom/>
      <diagonal/>
    </border>
    <border>
      <left style="thin">
        <color rgb="FF969696"/>
      </left>
      <right/>
      <top/>
      <bottom/>
      <diagonal/>
    </border>
    <border>
      <left/>
      <right style="thin">
        <color rgb="FF969696"/>
      </right>
      <top style="thin">
        <color indexed="22"/>
      </top>
      <bottom style="thin">
        <color indexed="22"/>
      </bottom>
      <diagonal/>
    </border>
    <border>
      <left/>
      <right style="thin">
        <color rgb="FF969696"/>
      </right>
      <top/>
      <bottom style="thin">
        <color indexed="22"/>
      </bottom>
      <diagonal/>
    </border>
    <border>
      <left style="thin">
        <color rgb="FF969696"/>
      </left>
      <right/>
      <top style="thin">
        <color auto="1"/>
      </top>
      <bottom/>
      <diagonal/>
    </border>
    <border>
      <left/>
      <right style="thin">
        <color rgb="FF969696"/>
      </right>
      <top style="thin">
        <color auto="1"/>
      </top>
      <bottom style="thin">
        <color auto="1"/>
      </bottom>
      <diagonal/>
    </border>
    <border>
      <left style="thin">
        <color auto="1"/>
      </left>
      <right style="thin">
        <color rgb="FF969696"/>
      </right>
      <top style="thin">
        <color auto="1"/>
      </top>
      <bottom/>
      <diagonal/>
    </border>
    <border>
      <left style="thin">
        <color auto="1"/>
      </left>
      <right style="thin">
        <color rgb="FF969696"/>
      </right>
      <top/>
      <bottom/>
      <diagonal/>
    </border>
    <border>
      <left style="thin">
        <color rgb="FF969696"/>
      </left>
      <right/>
      <top/>
      <bottom style="thin">
        <color rgb="FF969696"/>
      </bottom>
      <diagonal/>
    </border>
    <border>
      <left/>
      <right style="thin">
        <color auto="1"/>
      </right>
      <top/>
      <bottom style="thin">
        <color rgb="FF969696"/>
      </bottom>
      <diagonal/>
    </border>
    <border>
      <left style="thin">
        <color auto="1"/>
      </left>
      <right/>
      <top/>
      <bottom style="thin">
        <color rgb="FF969696"/>
      </bottom>
      <diagonal/>
    </border>
    <border>
      <left/>
      <right/>
      <top/>
      <bottom style="thin">
        <color rgb="FF969696"/>
      </bottom>
      <diagonal/>
    </border>
    <border>
      <left style="thin">
        <color rgb="FF969696"/>
      </left>
      <right/>
      <top style="thin">
        <color indexed="22"/>
      </top>
      <bottom style="thin">
        <color indexed="22"/>
      </bottom>
      <diagonal/>
    </border>
    <border>
      <left style="thin">
        <color rgb="FF969696"/>
      </left>
      <right/>
      <top style="thin">
        <color indexed="22"/>
      </top>
      <bottom style="thin">
        <color rgb="FF969696"/>
      </bottom>
      <diagonal/>
    </border>
    <border>
      <left/>
      <right style="thin">
        <color indexed="22"/>
      </right>
      <top style="thin">
        <color indexed="22"/>
      </top>
      <bottom style="thin">
        <color rgb="FF969696"/>
      </bottom>
      <diagonal/>
    </border>
    <border>
      <left style="thin">
        <color indexed="22"/>
      </left>
      <right style="thin">
        <color indexed="22"/>
      </right>
      <top style="thin">
        <color indexed="22"/>
      </top>
      <bottom style="thin">
        <color rgb="FF969696"/>
      </bottom>
      <diagonal/>
    </border>
    <border>
      <left style="thin">
        <color indexed="22"/>
      </left>
      <right style="thin">
        <color indexed="22"/>
      </right>
      <top/>
      <bottom style="thin">
        <color rgb="FF969696"/>
      </bottom>
      <diagonal/>
    </border>
    <border>
      <left style="thin">
        <color indexed="22"/>
      </left>
      <right/>
      <top style="thin">
        <color indexed="22"/>
      </top>
      <bottom style="thin">
        <color rgb="FF969696"/>
      </bottom>
      <diagonal/>
    </border>
    <border>
      <left/>
      <right style="thin">
        <color rgb="FF969696"/>
      </right>
      <top style="thin">
        <color indexed="22"/>
      </top>
      <bottom style="thin">
        <color rgb="FF969696"/>
      </bottom>
      <diagonal/>
    </border>
    <border>
      <left/>
      <right/>
      <top style="thin">
        <color theme="0" tint="-0.249977111117893"/>
      </top>
      <bottom style="thin">
        <color indexed="22"/>
      </bottom>
      <diagonal/>
    </border>
    <border>
      <left/>
      <right style="thin">
        <color rgb="FFC0C0C0"/>
      </right>
      <top style="thin">
        <color theme="0" tint="-0.249977111117893"/>
      </top>
      <bottom style="thin">
        <color indexed="22"/>
      </bottom>
      <diagonal/>
    </border>
    <border>
      <left/>
      <right style="thin">
        <color rgb="FFC0C0C0"/>
      </right>
      <top style="thin">
        <color indexed="22"/>
      </top>
      <bottom style="thin">
        <color indexed="22"/>
      </bottom>
      <diagonal/>
    </border>
    <border>
      <left/>
      <right style="thin">
        <color rgb="FFC0C0C0"/>
      </right>
      <top/>
      <bottom style="thin">
        <color indexed="22"/>
      </bottom>
      <diagonal/>
    </border>
    <border>
      <left/>
      <right style="thin">
        <color rgb="FF969696"/>
      </right>
      <top style="thin">
        <color theme="0" tint="-0.249977111117893"/>
      </top>
      <bottom style="thin">
        <color indexed="22"/>
      </bottom>
      <diagonal/>
    </border>
    <border>
      <left style="thin">
        <color indexed="9"/>
      </left>
      <right/>
      <top/>
      <bottom/>
      <diagonal/>
    </border>
    <border>
      <left style="thin">
        <color indexed="22"/>
      </left>
      <right style="thin">
        <color indexed="22"/>
      </right>
      <top/>
      <bottom style="thin">
        <color indexed="22"/>
      </bottom>
      <diagonal/>
    </border>
    <border>
      <left/>
      <right style="thin">
        <color indexed="22"/>
      </right>
      <top/>
      <bottom style="thin">
        <color rgb="FF969696"/>
      </bottom>
      <diagonal/>
    </border>
    <border>
      <left style="thin">
        <color indexed="22"/>
      </left>
      <right style="thin">
        <color rgb="FF969696"/>
      </right>
      <top style="thin">
        <color theme="0" tint="-0.249977111117893"/>
      </top>
      <bottom style="thin">
        <color indexed="22"/>
      </bottom>
      <diagonal/>
    </border>
    <border>
      <left style="thin">
        <color indexed="22"/>
      </left>
      <right style="thin">
        <color rgb="FF969696"/>
      </right>
      <top/>
      <bottom style="thin">
        <color indexed="22"/>
      </bottom>
      <diagonal/>
    </border>
    <border>
      <left style="thin">
        <color indexed="22"/>
      </left>
      <right style="thin">
        <color rgb="FF969696"/>
      </right>
      <top/>
      <bottom style="thin">
        <color rgb="FF969696"/>
      </bottom>
      <diagonal/>
    </border>
    <border>
      <left/>
      <right/>
      <top/>
      <bottom style="thin">
        <color indexed="8"/>
      </bottom>
      <diagonal/>
    </border>
    <border>
      <left/>
      <right style="thin">
        <color rgb="FFC0C0C0"/>
      </right>
      <top style="thin">
        <color indexed="22"/>
      </top>
      <bottom style="thin">
        <color rgb="FF969696"/>
      </bottom>
      <diagonal/>
    </border>
    <border>
      <left style="thin">
        <color rgb="FF969696"/>
      </left>
      <right style="thin">
        <color rgb="FFC0C0C0"/>
      </right>
      <top style="thin">
        <color indexed="22"/>
      </top>
      <bottom style="thin">
        <color indexed="22"/>
      </bottom>
      <diagonal/>
    </border>
    <border>
      <left style="thin">
        <color rgb="FF969696"/>
      </left>
      <right style="thin">
        <color rgb="FFC0C0C0"/>
      </right>
      <top/>
      <bottom style="thin">
        <color indexed="22"/>
      </bottom>
      <diagonal/>
    </border>
    <border>
      <left style="thin">
        <color rgb="FF969696"/>
      </left>
      <right style="thin">
        <color rgb="FFC0C0C0"/>
      </right>
      <top/>
      <bottom style="thin">
        <color rgb="FF969696"/>
      </bottom>
      <diagonal/>
    </border>
    <border>
      <left/>
      <right style="thin">
        <color rgb="FFC0C0C0"/>
      </right>
      <top style="thin">
        <color indexed="22"/>
      </top>
      <bottom style="thin">
        <color rgb="FFC0C0C0"/>
      </bottom>
      <diagonal/>
    </border>
    <border>
      <left/>
      <right style="thin">
        <color rgb="FF969696"/>
      </right>
      <top style="thin">
        <color indexed="22"/>
      </top>
      <bottom style="thin">
        <color rgb="FFC0C0C0"/>
      </bottom>
      <diagonal/>
    </border>
    <border>
      <left style="thin">
        <color rgb="FFC0C0C0"/>
      </left>
      <right/>
      <top style="thin">
        <color rgb="FFC0C0C0"/>
      </top>
      <bottom style="thin">
        <color rgb="FFC0C0C0"/>
      </bottom>
      <diagonal/>
    </border>
    <border>
      <left/>
      <right style="thin">
        <color rgb="FFC0C0C0"/>
      </right>
      <top style="thin">
        <color rgb="FFC0C0C0"/>
      </top>
      <bottom style="thin">
        <color rgb="FFC0C0C0"/>
      </bottom>
      <diagonal/>
    </border>
    <border>
      <left/>
      <right style="thin">
        <color rgb="FF969696"/>
      </right>
      <top style="thin">
        <color rgb="FFC0C0C0"/>
      </top>
      <bottom style="thin">
        <color rgb="FFC0C0C0"/>
      </bottom>
      <diagonal/>
    </border>
    <border>
      <left style="thin">
        <color rgb="FFC0C0C0"/>
      </left>
      <right/>
      <top style="thin">
        <color rgb="FFC0C0C0"/>
      </top>
      <bottom style="thin">
        <color rgb="FF969696"/>
      </bottom>
      <diagonal/>
    </border>
    <border>
      <left/>
      <right style="thin">
        <color rgb="FFC0C0C0"/>
      </right>
      <top style="thin">
        <color rgb="FFC0C0C0"/>
      </top>
      <bottom style="thin">
        <color rgb="FF969696"/>
      </bottom>
      <diagonal/>
    </border>
    <border>
      <left/>
      <right style="thin">
        <color rgb="FF969696"/>
      </right>
      <top style="thin">
        <color rgb="FFC0C0C0"/>
      </top>
      <bottom style="thin">
        <color rgb="FF969696"/>
      </bottom>
      <diagonal/>
    </border>
    <border>
      <left/>
      <right/>
      <top style="thin">
        <color rgb="FFC0C0C0"/>
      </top>
      <bottom style="thin">
        <color rgb="FFC0C0C0"/>
      </bottom>
      <diagonal/>
    </border>
    <border>
      <left/>
      <right/>
      <top style="thin">
        <color rgb="FFC0C0C0"/>
      </top>
      <bottom style="thin">
        <color rgb="FF969696"/>
      </bottom>
      <diagonal/>
    </border>
    <border>
      <left style="thin">
        <color rgb="FFC0C0C0"/>
      </left>
      <right style="thin">
        <color rgb="FFC0C0C0"/>
      </right>
      <top style="thin">
        <color indexed="22"/>
      </top>
      <bottom style="thin">
        <color rgb="FFC0C0C0"/>
      </bottom>
      <diagonal/>
    </border>
    <border>
      <left style="thin">
        <color rgb="FFC0C0C0"/>
      </left>
      <right style="thin">
        <color rgb="FFC0C0C0"/>
      </right>
      <top style="thin">
        <color rgb="FFC0C0C0"/>
      </top>
      <bottom style="thin">
        <color rgb="FFC0C0C0"/>
      </bottom>
      <diagonal/>
    </border>
    <border>
      <left style="thin">
        <color rgb="FFC0C0C0"/>
      </left>
      <right style="thin">
        <color rgb="FFC0C0C0"/>
      </right>
      <top style="thin">
        <color rgb="FFC0C0C0"/>
      </top>
      <bottom style="thin">
        <color rgb="FF969696"/>
      </bottom>
      <diagonal/>
    </border>
    <border>
      <left style="thin">
        <color rgb="FF969696"/>
      </left>
      <right/>
      <top style="thin">
        <color indexed="22"/>
      </top>
      <bottom style="thin">
        <color rgb="FFC0C0C0"/>
      </bottom>
      <diagonal/>
    </border>
    <border>
      <left style="thin">
        <color rgb="FF969696"/>
      </left>
      <right/>
      <top style="thin">
        <color rgb="FFC0C0C0"/>
      </top>
      <bottom style="thin">
        <color rgb="FFC0C0C0"/>
      </bottom>
      <diagonal/>
    </border>
    <border>
      <left style="thin">
        <color rgb="FF969696"/>
      </left>
      <right/>
      <top style="thin">
        <color rgb="FFC0C0C0"/>
      </top>
      <bottom style="thin">
        <color rgb="FF969696"/>
      </bottom>
      <diagonal/>
    </border>
    <border>
      <left style="thin">
        <color theme="0"/>
      </left>
      <right style="thin">
        <color rgb="FF969696"/>
      </right>
      <top style="thin">
        <color rgb="FFC0C0C0"/>
      </top>
      <bottom style="thin">
        <color rgb="FFC0C0C0"/>
      </bottom>
      <diagonal/>
    </border>
    <border>
      <left style="thin">
        <color rgb="FF969696"/>
      </left>
      <right style="thin">
        <color theme="0"/>
      </right>
      <top/>
      <bottom style="thin">
        <color rgb="FFC0C0C0"/>
      </bottom>
      <diagonal/>
    </border>
    <border>
      <left style="thin">
        <color theme="0"/>
      </left>
      <right style="thin">
        <color theme="0"/>
      </right>
      <top/>
      <bottom style="thin">
        <color rgb="FFC0C0C0"/>
      </bottom>
      <diagonal/>
    </border>
    <border>
      <left style="thin">
        <color theme="0"/>
      </left>
      <right style="thin">
        <color rgb="FF969696"/>
      </right>
      <top/>
      <bottom style="thin">
        <color rgb="FFC0C0C0"/>
      </bottom>
      <diagonal/>
    </border>
    <border>
      <left style="thin">
        <color rgb="FF969696"/>
      </left>
      <right style="thin">
        <color theme="0"/>
      </right>
      <top style="thin">
        <color rgb="FFC0C0C0"/>
      </top>
      <bottom style="thin">
        <color rgb="FFC0C0C0"/>
      </bottom>
      <diagonal/>
    </border>
    <border>
      <left style="thin">
        <color theme="0"/>
      </left>
      <right style="thin">
        <color theme="0"/>
      </right>
      <top style="thin">
        <color rgb="FFC0C0C0"/>
      </top>
      <bottom style="thin">
        <color rgb="FFC0C0C0"/>
      </bottom>
      <diagonal/>
    </border>
    <border>
      <left style="thin">
        <color rgb="FF969696"/>
      </left>
      <right style="thin">
        <color theme="0"/>
      </right>
      <top style="thin">
        <color rgb="FFC0C0C0"/>
      </top>
      <bottom style="thin">
        <color rgb="FF969696"/>
      </bottom>
      <diagonal/>
    </border>
    <border>
      <left style="thin">
        <color theme="0"/>
      </left>
      <right style="thin">
        <color theme="0"/>
      </right>
      <top style="thin">
        <color rgb="FFC0C0C0"/>
      </top>
      <bottom style="thin">
        <color rgb="FF969696"/>
      </bottom>
      <diagonal/>
    </border>
    <border>
      <left style="thin">
        <color theme="0"/>
      </left>
      <right style="thin">
        <color rgb="FF969696"/>
      </right>
      <top style="thin">
        <color rgb="FFC0C0C0"/>
      </top>
      <bottom style="thin">
        <color rgb="FF969696"/>
      </bottom>
      <diagonal/>
    </border>
    <border>
      <left style="thin">
        <color rgb="FF969696"/>
      </left>
      <right/>
      <top style="thin">
        <color theme="0" tint="-0.249977111117893"/>
      </top>
      <bottom style="thin">
        <color rgb="FFC0C0C0"/>
      </bottom>
      <diagonal/>
    </border>
    <border>
      <left style="thin">
        <color rgb="FFC0C0C0"/>
      </left>
      <right style="thin">
        <color rgb="FF969696"/>
      </right>
      <top style="thin">
        <color theme="0" tint="-0.249977111117893"/>
      </top>
      <bottom style="thin">
        <color rgb="FFC0C0C0"/>
      </bottom>
      <diagonal/>
    </border>
    <border>
      <left style="thin">
        <color rgb="FFC0C0C0"/>
      </left>
      <right style="thin">
        <color rgb="FF969696"/>
      </right>
      <top style="thin">
        <color rgb="FFC0C0C0"/>
      </top>
      <bottom style="thin">
        <color rgb="FFC0C0C0"/>
      </bottom>
      <diagonal/>
    </border>
    <border>
      <left style="thin">
        <color rgb="FFC0C0C0"/>
      </left>
      <right style="thin">
        <color rgb="FF969696"/>
      </right>
      <top style="thin">
        <color rgb="FFC0C0C0"/>
      </top>
      <bottom style="thin">
        <color rgb="FF969696"/>
      </bottom>
      <diagonal/>
    </border>
    <border>
      <left style="thin">
        <color rgb="FFC0C0C0"/>
      </left>
      <right/>
      <top style="thin">
        <color theme="0" tint="-0.249977111117893"/>
      </top>
      <bottom style="thin">
        <color rgb="FFC0C0C0"/>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right style="thin">
        <color indexed="22"/>
      </right>
      <top style="thin">
        <color indexed="22"/>
      </top>
      <bottom style="thin">
        <color indexed="22"/>
      </bottom>
      <diagonal/>
    </border>
    <border>
      <left style="thin">
        <color auto="1"/>
      </left>
      <right style="thin">
        <color auto="1"/>
      </right>
      <top style="thin">
        <color auto="1"/>
      </top>
      <bottom/>
      <diagonal/>
    </border>
    <border>
      <left style="thin">
        <color indexed="22"/>
      </left>
      <right style="thin">
        <color indexed="22"/>
      </right>
      <top style="thin">
        <color indexed="22"/>
      </top>
      <bottom style="thin">
        <color indexed="22"/>
      </bottom>
      <diagonal/>
    </border>
    <border>
      <left style="thin">
        <color auto="1"/>
      </left>
      <right style="thin">
        <color rgb="FF969696"/>
      </right>
      <top/>
      <bottom style="thin">
        <color indexed="64"/>
      </bottom>
      <diagonal/>
    </border>
    <border>
      <left style="thin">
        <color indexed="22"/>
      </left>
      <right/>
      <top style="thin">
        <color auto="1"/>
      </top>
      <bottom style="thin">
        <color indexed="22"/>
      </bottom>
      <diagonal/>
    </border>
    <border>
      <left/>
      <right style="thin">
        <color rgb="FF969696"/>
      </right>
      <top style="thin">
        <color auto="1"/>
      </top>
      <bottom style="thin">
        <color indexed="22"/>
      </bottom>
      <diagonal/>
    </border>
    <border>
      <left/>
      <right/>
      <top style="thin">
        <color theme="8" tint="0.39994506668294322"/>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9">
    <xf numFmtId="0" fontId="0" fillId="0" borderId="0"/>
    <xf numFmtId="43" fontId="2" fillId="0" borderId="0" applyFon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9" fontId="45" fillId="0" borderId="0" applyFon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cellStyleXfs>
  <cellXfs count="998">
    <xf numFmtId="0" fontId="0" fillId="0" borderId="0" xfId="0"/>
    <xf numFmtId="0" fontId="0" fillId="2" borderId="0" xfId="0" applyFill="1" applyBorder="1"/>
    <xf numFmtId="0" fontId="0" fillId="0" borderId="0" xfId="0" applyBorder="1"/>
    <xf numFmtId="0" fontId="0" fillId="0" borderId="0" xfId="0" applyFill="1" applyBorder="1" applyAlignment="1"/>
    <xf numFmtId="0" fontId="6" fillId="0" borderId="0" xfId="0" applyFont="1" applyFill="1" applyBorder="1" applyAlignment="1">
      <alignment horizontal="center" vertical="center"/>
    </xf>
    <xf numFmtId="0" fontId="0" fillId="2" borderId="0" xfId="0" applyFill="1"/>
    <xf numFmtId="0" fontId="0" fillId="0" borderId="0" xfId="0" applyFill="1" applyBorder="1" applyAlignment="1">
      <alignment horizontal="center" vertical="center"/>
    </xf>
    <xf numFmtId="0" fontId="0" fillId="0" borderId="0" xfId="0" applyFill="1" applyBorder="1" applyAlignment="1">
      <alignment horizontal="center"/>
    </xf>
    <xf numFmtId="0" fontId="0" fillId="0" borderId="0" xfId="0" applyBorder="1" applyAlignment="1"/>
    <xf numFmtId="0" fontId="0" fillId="0" borderId="2" xfId="0" applyBorder="1"/>
    <xf numFmtId="0" fontId="0" fillId="0" borderId="0" xfId="0" applyBorder="1" applyAlignment="1">
      <alignment wrapText="1"/>
    </xf>
    <xf numFmtId="0" fontId="0" fillId="3" borderId="3" xfId="0" applyFill="1" applyBorder="1"/>
    <xf numFmtId="0" fontId="0" fillId="3" borderId="4" xfId="0" applyFill="1" applyBorder="1"/>
    <xf numFmtId="0" fontId="0" fillId="4" borderId="0" xfId="0" applyFill="1"/>
    <xf numFmtId="0" fontId="0" fillId="4" borderId="5" xfId="0" applyFill="1" applyBorder="1" applyAlignment="1">
      <alignment horizontal="center" vertical="center"/>
    </xf>
    <xf numFmtId="0" fontId="0" fillId="4" borderId="6" xfId="0" applyFill="1" applyBorder="1"/>
    <xf numFmtId="0" fontId="0" fillId="4" borderId="5" xfId="0" applyFill="1" applyBorder="1"/>
    <xf numFmtId="0" fontId="0" fillId="4" borderId="7" xfId="0" applyFill="1" applyBorder="1"/>
    <xf numFmtId="0" fontId="0" fillId="4" borderId="8" xfId="0" applyFill="1" applyBorder="1"/>
    <xf numFmtId="0" fontId="0" fillId="4" borderId="5" xfId="0" applyFill="1" applyBorder="1" applyAlignment="1">
      <alignment vertical="center"/>
    </xf>
    <xf numFmtId="0" fontId="0" fillId="4" borderId="8" xfId="0" applyFill="1" applyBorder="1" applyAlignment="1">
      <alignment vertical="center"/>
    </xf>
    <xf numFmtId="0" fontId="0" fillId="4" borderId="6" xfId="0" applyFill="1" applyBorder="1" applyAlignment="1">
      <alignment vertical="center"/>
    </xf>
    <xf numFmtId="0" fontId="0" fillId="4" borderId="7" xfId="0" applyFill="1" applyBorder="1" applyAlignment="1">
      <alignment vertical="center"/>
    </xf>
    <xf numFmtId="0" fontId="0" fillId="4" borderId="0" xfId="0" applyFill="1" applyBorder="1" applyAlignment="1">
      <alignment vertical="center"/>
    </xf>
    <xf numFmtId="0" fontId="0" fillId="4" borderId="2" xfId="0" applyFill="1" applyBorder="1" applyAlignment="1">
      <alignment vertical="center"/>
    </xf>
    <xf numFmtId="0" fontId="0" fillId="3" borderId="9" xfId="0" applyFill="1" applyBorder="1" applyAlignment="1">
      <alignment vertical="center" wrapText="1"/>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0" borderId="0" xfId="0" applyBorder="1" applyAlignment="1" applyProtection="1">
      <alignment horizontal="center" vertical="center"/>
    </xf>
    <xf numFmtId="0" fontId="0" fillId="0" borderId="0" xfId="0" applyBorder="1" applyAlignment="1" applyProtection="1"/>
    <xf numFmtId="0" fontId="0" fillId="0" borderId="0" xfId="0" applyFill="1" applyBorder="1" applyAlignment="1" applyProtection="1">
      <alignment horizontal="center" vertical="center"/>
    </xf>
    <xf numFmtId="9" fontId="0" fillId="2" borderId="0" xfId="0" applyNumberFormat="1" applyFill="1" applyBorder="1"/>
    <xf numFmtId="0" fontId="8" fillId="0" borderId="0" xfId="0" applyFont="1" applyFill="1" applyBorder="1" applyAlignment="1">
      <alignment horizontal="center" vertical="center"/>
    </xf>
    <xf numFmtId="0" fontId="0" fillId="0" borderId="0" xfId="0" applyFill="1" applyBorder="1"/>
    <xf numFmtId="0" fontId="8" fillId="0" borderId="0" xfId="0" applyFont="1" applyFill="1" applyBorder="1"/>
    <xf numFmtId="0" fontId="8" fillId="0" borderId="0" xfId="0" applyFont="1" applyFill="1" applyBorder="1" applyAlignment="1">
      <alignment horizontal="center" vertical="center" wrapText="1"/>
    </xf>
    <xf numFmtId="9" fontId="8" fillId="0" borderId="0" xfId="0" applyNumberFormat="1" applyFont="1" applyFill="1" applyBorder="1"/>
    <xf numFmtId="0" fontId="8" fillId="0" borderId="0" xfId="0" applyFont="1" applyFill="1" applyBorder="1" applyAlignment="1">
      <alignment vertical="center"/>
    </xf>
    <xf numFmtId="9" fontId="8" fillId="0" borderId="0" xfId="0" applyNumberFormat="1" applyFont="1" applyFill="1" applyBorder="1" applyAlignment="1">
      <alignment vertical="center"/>
    </xf>
    <xf numFmtId="9" fontId="8" fillId="0" borderId="0" xfId="0" applyNumberFormat="1" applyFont="1" applyFill="1" applyBorder="1" applyAlignment="1">
      <alignment horizontal="center" vertical="center"/>
    </xf>
    <xf numFmtId="0" fontId="0" fillId="4" borderId="4" xfId="0" applyFill="1" applyBorder="1" applyAlignment="1">
      <alignment horizontal="left" vertical="center" wrapText="1"/>
    </xf>
    <xf numFmtId="167" fontId="8" fillId="2" borderId="0" xfId="0" applyNumberFormat="1" applyFont="1" applyFill="1" applyBorder="1" applyAlignment="1" applyProtection="1">
      <alignment horizontal="center" vertical="center"/>
      <protection locked="0"/>
    </xf>
    <xf numFmtId="0" fontId="0" fillId="0" borderId="0" xfId="0" applyAlignment="1" applyProtection="1">
      <alignment horizontal="left"/>
    </xf>
    <xf numFmtId="0" fontId="0" fillId="0" borderId="0" xfId="0" applyProtection="1"/>
    <xf numFmtId="0" fontId="0" fillId="0" borderId="0" xfId="0" applyBorder="1" applyProtection="1"/>
    <xf numFmtId="0" fontId="0" fillId="0" borderId="0" xfId="0" applyAlignment="1" applyProtection="1">
      <alignment wrapText="1"/>
    </xf>
    <xf numFmtId="164" fontId="0" fillId="0" borderId="0" xfId="0" applyNumberFormat="1" applyAlignment="1" applyProtection="1">
      <alignment horizontal="center" vertical="center"/>
    </xf>
    <xf numFmtId="0" fontId="0" fillId="0" borderId="12" xfId="0" applyBorder="1" applyProtection="1"/>
    <xf numFmtId="0" fontId="0" fillId="5" borderId="0" xfId="0" applyFill="1" applyBorder="1" applyAlignment="1" applyProtection="1">
      <alignment horizontal="center" vertical="center"/>
    </xf>
    <xf numFmtId="0" fontId="0" fillId="5" borderId="0" xfId="0" applyFill="1" applyAlignment="1" applyProtection="1">
      <alignment horizontal="center" vertical="center"/>
    </xf>
    <xf numFmtId="0" fontId="0" fillId="0" borderId="0" xfId="0" applyAlignment="1" applyProtection="1">
      <alignment horizontal="center"/>
    </xf>
    <xf numFmtId="2" fontId="0" fillId="6" borderId="1" xfId="0" applyNumberFormat="1" applyFill="1" applyBorder="1" applyAlignment="1" applyProtection="1">
      <alignment horizontal="center" vertical="center"/>
    </xf>
    <xf numFmtId="0" fontId="0" fillId="6" borderId="1" xfId="0" applyFill="1" applyBorder="1" applyAlignment="1" applyProtection="1">
      <alignment horizontal="center" vertical="center"/>
    </xf>
    <xf numFmtId="0" fontId="0" fillId="0" borderId="1" xfId="0" applyBorder="1" applyAlignment="1" applyProtection="1">
      <alignment horizontal="center" vertical="center"/>
    </xf>
    <xf numFmtId="0" fontId="0" fillId="0" borderId="1" xfId="0" applyBorder="1" applyProtection="1"/>
    <xf numFmtId="2" fontId="0" fillId="0" borderId="1" xfId="0" applyNumberFormat="1" applyBorder="1" applyProtection="1"/>
    <xf numFmtId="10" fontId="0" fillId="0" borderId="0" xfId="0" applyNumberFormat="1" applyBorder="1" applyAlignment="1" applyProtection="1">
      <alignment horizontal="center" vertical="center" wrapText="1"/>
    </xf>
    <xf numFmtId="2" fontId="0" fillId="0" borderId="0" xfId="0" applyNumberFormat="1" applyBorder="1" applyAlignment="1" applyProtection="1">
      <alignment horizontal="center" vertical="center" wrapText="1"/>
    </xf>
    <xf numFmtId="164" fontId="0" fillId="0" borderId="0" xfId="0" applyNumberFormat="1" applyFill="1" applyBorder="1" applyAlignment="1" applyProtection="1">
      <alignment horizontal="center" vertical="center"/>
    </xf>
    <xf numFmtId="0" fontId="0" fillId="0" borderId="0" xfId="0" applyAlignment="1" applyProtection="1">
      <alignment horizontal="center" vertical="center"/>
    </xf>
    <xf numFmtId="2" fontId="0" fillId="0" borderId="0" xfId="0" applyNumberFormat="1" applyProtection="1"/>
    <xf numFmtId="10" fontId="0" fillId="0" borderId="0" xfId="0" applyNumberFormat="1" applyProtection="1"/>
    <xf numFmtId="0" fontId="0" fillId="2" borderId="0" xfId="0" applyFill="1" applyProtection="1"/>
    <xf numFmtId="0" fontId="0" fillId="2" borderId="0" xfId="0" applyFill="1" applyAlignment="1" applyProtection="1">
      <alignment wrapText="1"/>
    </xf>
    <xf numFmtId="164" fontId="0" fillId="2" borderId="0" xfId="0" applyNumberFormat="1" applyFill="1" applyAlignment="1" applyProtection="1">
      <alignment horizontal="center" vertical="center"/>
    </xf>
    <xf numFmtId="0" fontId="0" fillId="2" borderId="0" xfId="0" applyFill="1" applyAlignment="1" applyProtection="1"/>
    <xf numFmtId="0" fontId="0" fillId="2" borderId="0" xfId="0" applyFill="1" applyAlignment="1" applyProtection="1">
      <alignment horizontal="left" vertical="center" wrapText="1"/>
    </xf>
    <xf numFmtId="0" fontId="0" fillId="2" borderId="0" xfId="0" applyFill="1" applyAlignment="1" applyProtection="1">
      <alignment horizontal="right"/>
    </xf>
    <xf numFmtId="164" fontId="0" fillId="2" borderId="0" xfId="0" applyNumberFormat="1" applyFill="1" applyAlignment="1" applyProtection="1">
      <alignment vertical="center"/>
    </xf>
    <xf numFmtId="165" fontId="0" fillId="2" borderId="0" xfId="0" applyNumberFormat="1" applyFill="1" applyAlignment="1" applyProtection="1">
      <alignment vertical="center"/>
    </xf>
    <xf numFmtId="164" fontId="0" fillId="2" borderId="0" xfId="0" applyNumberFormat="1" applyFill="1" applyProtection="1"/>
    <xf numFmtId="165" fontId="0" fillId="2" borderId="0" xfId="0" applyNumberFormat="1" applyFill="1" applyProtection="1"/>
    <xf numFmtId="0" fontId="0" fillId="2" borderId="0" xfId="0" applyFill="1" applyAlignment="1" applyProtection="1">
      <alignment horizontal="right" wrapText="1"/>
    </xf>
    <xf numFmtId="0" fontId="9" fillId="2" borderId="0" xfId="0" applyFont="1" applyFill="1" applyProtection="1"/>
    <xf numFmtId="0" fontId="9" fillId="2" borderId="0" xfId="0" applyFont="1" applyFill="1" applyAlignment="1" applyProtection="1">
      <alignment wrapText="1"/>
    </xf>
    <xf numFmtId="1" fontId="0" fillId="2" borderId="0" xfId="0" applyNumberFormat="1" applyFill="1" applyProtection="1"/>
    <xf numFmtId="10" fontId="0" fillId="2" borderId="0" xfId="0" applyNumberFormat="1" applyFill="1" applyAlignment="1" applyProtection="1">
      <alignment wrapText="1"/>
    </xf>
    <xf numFmtId="0" fontId="0" fillId="0" borderId="0" xfId="0" applyProtection="1">
      <protection locked="0"/>
    </xf>
    <xf numFmtId="0" fontId="0" fillId="0" borderId="0" xfId="0" applyBorder="1" applyAlignment="1" applyProtection="1">
      <alignment wrapText="1"/>
    </xf>
    <xf numFmtId="0" fontId="0" fillId="0" borderId="13" xfId="0" applyBorder="1" applyProtection="1"/>
    <xf numFmtId="0" fontId="0" fillId="0" borderId="8" xfId="0" applyBorder="1" applyAlignment="1" applyProtection="1">
      <alignment horizontal="left"/>
    </xf>
    <xf numFmtId="0" fontId="9" fillId="0" borderId="7" xfId="0" applyFont="1" applyBorder="1" applyProtection="1">
      <protection locked="0"/>
    </xf>
    <xf numFmtId="0" fontId="0" fillId="0" borderId="5" xfId="0" applyBorder="1" applyProtection="1"/>
    <xf numFmtId="0" fontId="0" fillId="0" borderId="8" xfId="0" applyBorder="1" applyProtection="1"/>
    <xf numFmtId="0" fontId="0" fillId="0" borderId="9" xfId="0" applyBorder="1" applyProtection="1"/>
    <xf numFmtId="0" fontId="0" fillId="0" borderId="6" xfId="0" applyBorder="1" applyProtection="1"/>
    <xf numFmtId="0" fontId="0" fillId="0" borderId="7" xfId="0" applyBorder="1" applyProtection="1"/>
    <xf numFmtId="0" fontId="0" fillId="6" borderId="5" xfId="0" applyFill="1" applyBorder="1" applyAlignment="1" applyProtection="1">
      <alignment horizontal="center" vertical="center"/>
    </xf>
    <xf numFmtId="0" fontId="0" fillId="6" borderId="0" xfId="0" applyFill="1" applyAlignment="1" applyProtection="1">
      <alignment horizontal="center" vertical="center"/>
    </xf>
    <xf numFmtId="0" fontId="8" fillId="0" borderId="0" xfId="0" applyFont="1" applyProtection="1"/>
    <xf numFmtId="0" fontId="12" fillId="0" borderId="0" xfId="0" applyFont="1" applyBorder="1" applyProtection="1"/>
    <xf numFmtId="0" fontId="13" fillId="0" borderId="0" xfId="0" applyFont="1" applyBorder="1" applyAlignment="1" applyProtection="1">
      <alignment horizontal="left" vertical="center"/>
    </xf>
    <xf numFmtId="168" fontId="0" fillId="0" borderId="0" xfId="0" applyNumberFormat="1" applyBorder="1" applyAlignment="1" applyProtection="1">
      <alignment horizontal="center" vertical="center"/>
    </xf>
    <xf numFmtId="10" fontId="0" fillId="0" borderId="0" xfId="0" applyNumberFormat="1" applyBorder="1" applyAlignment="1" applyProtection="1">
      <alignment horizontal="center" vertical="center"/>
    </xf>
    <xf numFmtId="2" fontId="0" fillId="0" borderId="0" xfId="0" applyNumberFormat="1" applyBorder="1" applyProtection="1"/>
    <xf numFmtId="0" fontId="0" fillId="0" borderId="0" xfId="0" applyFill="1" applyBorder="1" applyAlignment="1" applyProtection="1">
      <alignment horizontal="center" vertical="center" wrapText="1"/>
    </xf>
    <xf numFmtId="10" fontId="0" fillId="0" borderId="0" xfId="0" applyNumberFormat="1" applyFill="1" applyBorder="1" applyAlignment="1" applyProtection="1">
      <alignment horizontal="center" vertical="center" wrapText="1"/>
    </xf>
    <xf numFmtId="2" fontId="0" fillId="0" borderId="0" xfId="0" applyNumberFormat="1" applyFill="1" applyBorder="1" applyAlignment="1" applyProtection="1">
      <alignment horizontal="center" vertical="center" wrapText="1"/>
    </xf>
    <xf numFmtId="2" fontId="0" fillId="0" borderId="0" xfId="0" applyNumberFormat="1" applyFill="1" applyBorder="1" applyAlignment="1" applyProtection="1">
      <alignment horizontal="center" vertical="center"/>
    </xf>
    <xf numFmtId="0" fontId="17" fillId="0" borderId="0" xfId="0" applyFont="1" applyAlignment="1">
      <alignment vertical="top" wrapText="1"/>
    </xf>
    <xf numFmtId="0" fontId="0" fillId="0" borderId="0" xfId="0" applyFill="1" applyAlignment="1" applyProtection="1">
      <alignment horizontal="center" vertical="center"/>
    </xf>
    <xf numFmtId="0" fontId="0" fillId="0" borderId="0" xfId="0" applyFill="1" applyAlignment="1">
      <alignment wrapText="1"/>
    </xf>
    <xf numFmtId="168" fontId="0" fillId="2" borderId="0" xfId="0" applyNumberFormat="1" applyFill="1" applyProtection="1"/>
    <xf numFmtId="0" fontId="0" fillId="4" borderId="0" xfId="0" applyFill="1" applyProtection="1"/>
    <xf numFmtId="0" fontId="0" fillId="0" borderId="0" xfId="0" applyFill="1" applyBorder="1" applyProtection="1"/>
    <xf numFmtId="0" fontId="0" fillId="2" borderId="0" xfId="0" applyFill="1" applyBorder="1" applyProtection="1"/>
    <xf numFmtId="0" fontId="14" fillId="0" borderId="12" xfId="0" applyFont="1" applyBorder="1" applyAlignment="1" applyProtection="1">
      <alignment horizontal="center"/>
      <protection locked="0"/>
    </xf>
    <xf numFmtId="0" fontId="0" fillId="0" borderId="0" xfId="0" applyAlignment="1" applyProtection="1">
      <alignment horizontal="center" wrapText="1"/>
    </xf>
    <xf numFmtId="170" fontId="0" fillId="6" borderId="1" xfId="0" applyNumberFormat="1" applyFill="1" applyBorder="1" applyAlignment="1" applyProtection="1">
      <alignment horizontal="center" vertical="center"/>
      <protection locked="0"/>
    </xf>
    <xf numFmtId="0" fontId="0" fillId="0" borderId="7" xfId="0" applyBorder="1" applyAlignment="1">
      <alignment vertical="center"/>
    </xf>
    <xf numFmtId="166" fontId="0" fillId="0" borderId="1" xfId="0" applyNumberFormat="1" applyBorder="1" applyAlignment="1" applyProtection="1">
      <alignment horizontal="center" vertical="center"/>
      <protection locked="0"/>
    </xf>
    <xf numFmtId="0" fontId="0" fillId="3" borderId="3" xfId="0" applyFill="1" applyBorder="1" applyAlignment="1">
      <alignment vertical="center"/>
    </xf>
    <xf numFmtId="0" fontId="9" fillId="4" borderId="6" xfId="0" applyFont="1" applyFill="1" applyBorder="1" applyAlignment="1">
      <alignment vertical="center"/>
    </xf>
    <xf numFmtId="0" fontId="0" fillId="3" borderId="17" xfId="0" applyFill="1" applyBorder="1"/>
    <xf numFmtId="0" fontId="0" fillId="0" borderId="13" xfId="0" applyFill="1" applyBorder="1"/>
    <xf numFmtId="0" fontId="0" fillId="0" borderId="17" xfId="0" applyFill="1" applyBorder="1"/>
    <xf numFmtId="0" fontId="0" fillId="0" borderId="9" xfId="0" applyFill="1" applyBorder="1"/>
    <xf numFmtId="0" fontId="0" fillId="3" borderId="10" xfId="0" applyFill="1" applyBorder="1" applyAlignment="1">
      <alignment horizontal="center" vertical="center" wrapText="1"/>
    </xf>
    <xf numFmtId="0" fontId="0" fillId="0" borderId="17" xfId="0" applyBorder="1" applyProtection="1"/>
    <xf numFmtId="0" fontId="0" fillId="0" borderId="2" xfId="0" applyBorder="1" applyAlignment="1" applyProtection="1">
      <alignment horizontal="left"/>
    </xf>
    <xf numFmtId="0" fontId="9" fillId="4" borderId="3" xfId="0" applyFont="1" applyFill="1" applyBorder="1" applyAlignment="1">
      <alignment vertical="center"/>
    </xf>
    <xf numFmtId="0" fontId="0" fillId="4" borderId="3" xfId="0" applyFill="1" applyBorder="1" applyAlignment="1">
      <alignment vertical="center"/>
    </xf>
    <xf numFmtId="0" fontId="0" fillId="4" borderId="4" xfId="0" applyFill="1" applyBorder="1" applyAlignment="1">
      <alignment vertical="center"/>
    </xf>
    <xf numFmtId="0" fontId="0" fillId="4" borderId="0" xfId="0" applyFill="1" applyBorder="1" applyAlignment="1">
      <alignment vertical="center" wrapText="1"/>
    </xf>
    <xf numFmtId="0" fontId="5" fillId="4" borderId="6" xfId="0" applyFont="1" applyFill="1" applyBorder="1" applyAlignment="1">
      <alignment vertical="center"/>
    </xf>
    <xf numFmtId="0" fontId="0" fillId="3" borderId="4" xfId="0" applyFill="1" applyBorder="1" applyAlignment="1">
      <alignment wrapText="1"/>
    </xf>
    <xf numFmtId="0" fontId="9" fillId="4" borderId="11" xfId="0" applyFont="1" applyFill="1" applyBorder="1" applyAlignment="1">
      <alignment vertical="center"/>
    </xf>
    <xf numFmtId="0" fontId="0" fillId="4" borderId="10" xfId="0" applyFill="1" applyBorder="1" applyAlignment="1">
      <alignment vertical="center"/>
    </xf>
    <xf numFmtId="0" fontId="9" fillId="4" borderId="4" xfId="0" applyFont="1" applyFill="1" applyBorder="1" applyAlignment="1">
      <alignment vertical="center" wrapText="1"/>
    </xf>
    <xf numFmtId="0" fontId="0" fillId="0" borderId="0" xfId="0" applyAlignment="1">
      <alignment vertical="center"/>
    </xf>
    <xf numFmtId="0" fontId="0" fillId="0" borderId="0" xfId="0" applyBorder="1" applyAlignment="1">
      <alignment vertical="center"/>
    </xf>
    <xf numFmtId="0" fontId="5" fillId="4" borderId="0" xfId="0" applyFont="1" applyFill="1" applyBorder="1"/>
    <xf numFmtId="0" fontId="5" fillId="4" borderId="2" xfId="0" applyFont="1" applyFill="1" applyBorder="1"/>
    <xf numFmtId="0" fontId="5" fillId="4" borderId="0" xfId="0" applyFont="1" applyFill="1" applyBorder="1" applyAlignment="1"/>
    <xf numFmtId="0" fontId="5" fillId="4" borderId="2" xfId="0" applyFont="1" applyFill="1" applyBorder="1" applyAlignment="1"/>
    <xf numFmtId="0" fontId="13" fillId="0" borderId="1" xfId="0" applyFont="1" applyBorder="1" applyProtection="1"/>
    <xf numFmtId="0" fontId="0" fillId="0" borderId="2" xfId="0" applyBorder="1" applyProtection="1"/>
    <xf numFmtId="0" fontId="9" fillId="0" borderId="11" xfId="0" applyFont="1" applyBorder="1" applyAlignment="1">
      <alignment vertical="center"/>
    </xf>
    <xf numFmtId="0" fontId="20" fillId="0" borderId="0" xfId="0" applyFont="1" applyAlignment="1" applyProtection="1">
      <alignment horizontal="right"/>
    </xf>
    <xf numFmtId="0" fontId="20" fillId="0" borderId="2" xfId="0" applyFont="1" applyBorder="1" applyAlignment="1" applyProtection="1">
      <alignment horizontal="right"/>
    </xf>
    <xf numFmtId="0" fontId="0" fillId="2" borderId="0" xfId="0" applyFill="1" applyAlignment="1" applyProtection="1">
      <alignment horizontal="left"/>
    </xf>
    <xf numFmtId="0" fontId="9" fillId="2" borderId="0" xfId="0" applyFont="1" applyFill="1" applyAlignment="1" applyProtection="1">
      <alignment horizontal="left"/>
    </xf>
    <xf numFmtId="0" fontId="0" fillId="2" borderId="0" xfId="0" applyFill="1" applyAlignment="1"/>
    <xf numFmtId="0" fontId="0" fillId="0" borderId="19" xfId="0" applyBorder="1" applyAlignment="1">
      <alignment horizontal="center" vertical="center" wrapText="1"/>
    </xf>
    <xf numFmtId="0" fontId="0" fillId="0" borderId="0" xfId="0" applyAlignment="1"/>
    <xf numFmtId="0" fontId="0" fillId="2" borderId="20" xfId="0" applyFill="1" applyBorder="1" applyAlignment="1" applyProtection="1">
      <alignment wrapText="1"/>
    </xf>
    <xf numFmtId="0" fontId="0" fillId="2" borderId="21" xfId="0" applyFill="1" applyBorder="1" applyAlignment="1" applyProtection="1">
      <alignment horizontal="center" wrapText="1"/>
    </xf>
    <xf numFmtId="0" fontId="0" fillId="2" borderId="11" xfId="0" applyFill="1" applyBorder="1" applyProtection="1"/>
    <xf numFmtId="2" fontId="0" fillId="6" borderId="14" xfId="0" applyNumberFormat="1" applyFill="1" applyBorder="1" applyAlignment="1" applyProtection="1">
      <alignment horizontal="center" vertical="center"/>
    </xf>
    <xf numFmtId="173" fontId="0" fillId="8" borderId="1" xfId="0" applyNumberFormat="1" applyFill="1" applyBorder="1" applyAlignment="1" applyProtection="1">
      <alignment horizontal="center" vertical="center" wrapText="1"/>
    </xf>
    <xf numFmtId="0" fontId="9" fillId="2" borderId="6" xfId="0" applyFont="1" applyFill="1" applyBorder="1" applyAlignment="1" applyProtection="1">
      <alignment horizontal="center"/>
    </xf>
    <xf numFmtId="0" fontId="0" fillId="2" borderId="6" xfId="0" applyFill="1" applyBorder="1" applyAlignment="1" applyProtection="1">
      <alignment wrapText="1"/>
    </xf>
    <xf numFmtId="0" fontId="0" fillId="9" borderId="0" xfId="0" applyFill="1" applyAlignment="1" applyProtection="1"/>
    <xf numFmtId="0" fontId="18" fillId="0" borderId="0" xfId="0" applyFont="1" applyAlignment="1">
      <alignment horizontal="center" vertical="center"/>
    </xf>
    <xf numFmtId="0" fontId="0" fillId="0" borderId="0" xfId="0" applyFill="1" applyAlignment="1" applyProtection="1"/>
    <xf numFmtId="0" fontId="9" fillId="0" borderId="4" xfId="0" applyFont="1" applyBorder="1" applyProtection="1">
      <protection locked="0"/>
    </xf>
    <xf numFmtId="175" fontId="8" fillId="2" borderId="0" xfId="0" applyNumberFormat="1" applyFont="1" applyFill="1" applyBorder="1" applyAlignment="1" applyProtection="1">
      <alignment horizontal="center" vertical="center"/>
      <protection locked="0"/>
    </xf>
    <xf numFmtId="0" fontId="0" fillId="3" borderId="10" xfId="0" applyFill="1" applyBorder="1"/>
    <xf numFmtId="168" fontId="0" fillId="0" borderId="1" xfId="0" applyNumberFormat="1" applyBorder="1" applyAlignment="1" applyProtection="1">
      <alignment horizontal="center" vertical="center" wrapText="1"/>
      <protection locked="0"/>
    </xf>
    <xf numFmtId="0" fontId="15" fillId="2" borderId="0" xfId="0" applyFont="1" applyFill="1" applyBorder="1"/>
    <xf numFmtId="0" fontId="0" fillId="2" borderId="5" xfId="0" applyFill="1" applyBorder="1"/>
    <xf numFmtId="0" fontId="15" fillId="4" borderId="5" xfId="0" applyFont="1" applyFill="1" applyBorder="1"/>
    <xf numFmtId="0" fontId="9" fillId="4" borderId="0" xfId="0" applyFont="1" applyFill="1"/>
    <xf numFmtId="174" fontId="21" fillId="4" borderId="0" xfId="0" applyNumberFormat="1" applyFont="1" applyFill="1" applyAlignment="1">
      <alignment vertical="top"/>
    </xf>
    <xf numFmtId="174" fontId="0" fillId="4" borderId="0" xfId="0" applyNumberFormat="1" applyFill="1" applyAlignment="1">
      <alignment vertical="top"/>
    </xf>
    <xf numFmtId="0" fontId="0" fillId="4" borderId="0" xfId="0" applyFill="1" applyAlignment="1"/>
    <xf numFmtId="174" fontId="9" fillId="4" borderId="0" xfId="0" applyNumberFormat="1" applyFont="1" applyFill="1" applyAlignment="1">
      <alignment vertical="top"/>
    </xf>
    <xf numFmtId="0" fontId="9" fillId="4" borderId="0" xfId="0" applyFont="1" applyFill="1" applyAlignment="1">
      <alignment vertical="top" wrapText="1"/>
    </xf>
    <xf numFmtId="0" fontId="0" fillId="4" borderId="0" xfId="0" applyFill="1" applyAlignment="1">
      <alignment vertical="top"/>
    </xf>
    <xf numFmtId="0" fontId="0" fillId="4" borderId="0" xfId="0" applyFill="1" applyAlignment="1">
      <alignment horizontal="right"/>
    </xf>
    <xf numFmtId="0" fontId="0" fillId="2" borderId="17" xfId="0" applyFill="1" applyBorder="1"/>
    <xf numFmtId="0" fontId="0" fillId="2" borderId="2" xfId="0" applyFill="1" applyBorder="1"/>
    <xf numFmtId="0" fontId="0" fillId="0" borderId="2" xfId="0" applyFill="1" applyBorder="1"/>
    <xf numFmtId="0" fontId="0" fillId="0" borderId="17" xfId="0" applyFill="1" applyBorder="1" applyAlignment="1">
      <alignment horizontal="center" vertical="center"/>
    </xf>
    <xf numFmtId="0" fontId="0" fillId="0" borderId="2" xfId="0" applyFill="1" applyBorder="1" applyAlignment="1">
      <alignment horizontal="center" vertical="center"/>
    </xf>
    <xf numFmtId="0" fontId="0" fillId="0" borderId="17" xfId="0" applyFill="1" applyBorder="1" applyAlignment="1"/>
    <xf numFmtId="0" fontId="0" fillId="0" borderId="2" xfId="0" applyFill="1" applyBorder="1" applyAlignment="1"/>
    <xf numFmtId="0" fontId="8" fillId="4" borderId="0" xfId="0" applyFont="1" applyFill="1" applyBorder="1"/>
    <xf numFmtId="0" fontId="0" fillId="4" borderId="0" xfId="0" applyFill="1" applyBorder="1"/>
    <xf numFmtId="0" fontId="0" fillId="0" borderId="6" xfId="0" applyFill="1" applyBorder="1"/>
    <xf numFmtId="9" fontId="0" fillId="0" borderId="6" xfId="0" applyNumberFormat="1" applyFill="1" applyBorder="1"/>
    <xf numFmtId="0" fontId="0" fillId="0" borderId="7" xfId="0" applyFill="1" applyBorder="1"/>
    <xf numFmtId="0" fontId="0" fillId="2" borderId="24" xfId="0" applyFill="1" applyBorder="1"/>
    <xf numFmtId="0" fontId="0" fillId="2" borderId="0" xfId="0" applyFill="1" applyBorder="1" applyAlignment="1" applyProtection="1">
      <alignment wrapText="1"/>
    </xf>
    <xf numFmtId="0" fontId="0" fillId="5" borderId="0" xfId="0" applyFill="1" applyAlignment="1" applyProtection="1">
      <alignment horizontal="left"/>
    </xf>
    <xf numFmtId="0" fontId="0" fillId="5" borderId="0" xfId="0" applyFill="1" applyProtection="1"/>
    <xf numFmtId="0" fontId="0" fillId="5" borderId="0" xfId="0" applyFill="1" applyBorder="1" applyProtection="1"/>
    <xf numFmtId="0" fontId="0" fillId="0" borderId="0" xfId="0" applyFill="1" applyProtection="1"/>
    <xf numFmtId="0" fontId="0" fillId="2" borderId="0" xfId="0" applyFill="1" applyBorder="1" applyAlignment="1" applyProtection="1"/>
    <xf numFmtId="0" fontId="0" fillId="5" borderId="0" xfId="0" applyFill="1" applyBorder="1" applyAlignment="1" applyProtection="1"/>
    <xf numFmtId="170" fontId="0" fillId="6" borderId="4" xfId="0" applyNumberFormat="1" applyFill="1" applyBorder="1" applyAlignment="1" applyProtection="1">
      <alignment horizontal="center" vertical="center"/>
    </xf>
    <xf numFmtId="0" fontId="8" fillId="0" borderId="0" xfId="0" applyFont="1" applyBorder="1" applyAlignment="1" applyProtection="1">
      <alignment horizontal="center" vertical="center"/>
    </xf>
    <xf numFmtId="0" fontId="0" fillId="0" borderId="0" xfId="0" applyAlignment="1">
      <alignment horizontal="center" vertical="center"/>
    </xf>
    <xf numFmtId="0" fontId="8" fillId="5" borderId="0" xfId="0" applyFont="1" applyFill="1" applyBorder="1" applyAlignment="1" applyProtection="1">
      <alignment horizontal="center" vertical="center"/>
    </xf>
    <xf numFmtId="0" fontId="0" fillId="5" borderId="0" xfId="0" applyFill="1" applyAlignment="1">
      <alignment horizontal="center" vertical="center"/>
    </xf>
    <xf numFmtId="10" fontId="0" fillId="5" borderId="0" xfId="0" applyNumberFormat="1" applyFill="1" applyBorder="1" applyAlignment="1" applyProtection="1">
      <alignment horizontal="center" vertical="center" wrapText="1"/>
    </xf>
    <xf numFmtId="2" fontId="0" fillId="5" borderId="0" xfId="0" applyNumberFormat="1" applyFill="1" applyBorder="1" applyAlignment="1" applyProtection="1">
      <alignment horizontal="center" vertical="center" wrapText="1"/>
    </xf>
    <xf numFmtId="164" fontId="0" fillId="5" borderId="0" xfId="0" applyNumberFormat="1" applyFill="1" applyBorder="1" applyAlignment="1" applyProtection="1">
      <alignment horizontal="center" vertical="center"/>
    </xf>
    <xf numFmtId="2" fontId="22" fillId="6" borderId="1" xfId="0" applyNumberFormat="1" applyFont="1" applyFill="1" applyBorder="1" applyAlignment="1" applyProtection="1">
      <alignment horizontal="center" vertical="center"/>
    </xf>
    <xf numFmtId="43" fontId="0" fillId="6" borderId="15" xfId="1" applyFont="1" applyFill="1" applyBorder="1" applyAlignment="1" applyProtection="1">
      <alignment horizontal="center" vertical="center"/>
    </xf>
    <xf numFmtId="2" fontId="0" fillId="0" borderId="1" xfId="0" applyNumberFormat="1" applyBorder="1" applyAlignment="1" applyProtection="1">
      <alignment horizontal="center" vertical="center"/>
    </xf>
    <xf numFmtId="0" fontId="0" fillId="0" borderId="0" xfId="0" applyFill="1" applyAlignment="1" applyProtection="1">
      <alignment wrapText="1"/>
    </xf>
    <xf numFmtId="2" fontId="0" fillId="5" borderId="0" xfId="0" applyNumberFormat="1" applyFill="1" applyProtection="1"/>
    <xf numFmtId="10" fontId="0" fillId="5" borderId="0" xfId="0" applyNumberFormat="1" applyFill="1" applyProtection="1"/>
    <xf numFmtId="0" fontId="0" fillId="10" borderId="0" xfId="0" applyFill="1" applyProtection="1"/>
    <xf numFmtId="0" fontId="0" fillId="10" borderId="0" xfId="0" applyFill="1" applyAlignment="1" applyProtection="1">
      <alignment horizontal="left"/>
    </xf>
    <xf numFmtId="0" fontId="0" fillId="10" borderId="0" xfId="0" applyFill="1" applyAlignment="1" applyProtection="1">
      <alignment wrapText="1"/>
    </xf>
    <xf numFmtId="0" fontId="0" fillId="10" borderId="0" xfId="0" applyFill="1" applyBorder="1" applyProtection="1"/>
    <xf numFmtId="0" fontId="0" fillId="10" borderId="0" xfId="0" applyFill="1" applyAlignment="1" applyProtection="1"/>
    <xf numFmtId="0" fontId="0" fillId="10" borderId="0" xfId="0" applyFill="1" applyAlignment="1"/>
    <xf numFmtId="0" fontId="0" fillId="10" borderId="13" xfId="0" applyFill="1" applyBorder="1" applyAlignment="1" applyProtection="1">
      <alignment wrapText="1"/>
    </xf>
    <xf numFmtId="0" fontId="0" fillId="10" borderId="0" xfId="0" applyFill="1" applyAlignment="1" applyProtection="1">
      <alignment horizontal="left" vertical="center" wrapText="1"/>
    </xf>
    <xf numFmtId="0" fontId="0" fillId="10" borderId="0" xfId="0" applyFill="1" applyAlignment="1" applyProtection="1">
      <alignment horizontal="right" vertical="center" wrapText="1"/>
    </xf>
    <xf numFmtId="164" fontId="0" fillId="10" borderId="0" xfId="0" applyNumberFormat="1" applyFill="1" applyAlignment="1" applyProtection="1">
      <alignment vertical="center" wrapText="1"/>
    </xf>
    <xf numFmtId="0" fontId="0" fillId="10" borderId="17" xfId="0" applyFill="1" applyBorder="1" applyAlignment="1" applyProtection="1">
      <alignment wrapText="1"/>
    </xf>
    <xf numFmtId="164" fontId="0" fillId="10" borderId="0" xfId="0" applyNumberFormat="1" applyFill="1" applyAlignment="1" applyProtection="1">
      <alignment vertical="center"/>
    </xf>
    <xf numFmtId="0" fontId="0" fillId="10" borderId="0" xfId="0" applyFill="1" applyAlignment="1" applyProtection="1">
      <alignment horizontal="right"/>
    </xf>
    <xf numFmtId="164" fontId="0" fillId="10" borderId="0" xfId="0" applyNumberFormat="1" applyFill="1" applyProtection="1"/>
    <xf numFmtId="0" fontId="0" fillId="10" borderId="9" xfId="0" applyFill="1" applyBorder="1" applyAlignment="1" applyProtection="1">
      <alignment wrapText="1"/>
    </xf>
    <xf numFmtId="0" fontId="9" fillId="10" borderId="6" xfId="0" applyFont="1" applyFill="1" applyBorder="1" applyAlignment="1" applyProtection="1">
      <alignment horizontal="left"/>
    </xf>
    <xf numFmtId="0" fontId="0" fillId="10" borderId="6" xfId="0" applyFill="1" applyBorder="1" applyAlignment="1" applyProtection="1">
      <alignment wrapText="1"/>
    </xf>
    <xf numFmtId="164" fontId="0" fillId="10" borderId="0" xfId="0" applyNumberFormat="1" applyFill="1" applyAlignment="1" applyProtection="1">
      <alignment horizontal="center" vertical="center"/>
    </xf>
    <xf numFmtId="0" fontId="0" fillId="10" borderId="0" xfId="0" applyFill="1" applyAlignment="1" applyProtection="1">
      <alignment horizontal="right" wrapText="1"/>
    </xf>
    <xf numFmtId="0" fontId="9" fillId="10" borderId="0" xfId="0" applyFont="1" applyFill="1" applyAlignment="1" applyProtection="1">
      <alignment horizontal="left"/>
    </xf>
    <xf numFmtId="0" fontId="9" fillId="10" borderId="0" xfId="0" applyFont="1" applyFill="1" applyProtection="1"/>
    <xf numFmtId="0" fontId="9" fillId="10" borderId="0" xfId="0" applyFont="1" applyFill="1" applyAlignment="1" applyProtection="1">
      <alignment wrapText="1"/>
    </xf>
    <xf numFmtId="1" fontId="0" fillId="10" borderId="0" xfId="0" applyNumberFormat="1" applyFill="1" applyProtection="1"/>
    <xf numFmtId="10" fontId="0" fillId="10" borderId="0" xfId="0" applyNumberFormat="1" applyFill="1" applyAlignment="1" applyProtection="1">
      <alignment wrapText="1"/>
    </xf>
    <xf numFmtId="168" fontId="0" fillId="10" borderId="0" xfId="0" applyNumberFormat="1" applyFill="1" applyProtection="1"/>
    <xf numFmtId="0" fontId="0" fillId="10" borderId="0" xfId="0" applyFill="1" applyAlignment="1" applyProtection="1">
      <alignment horizontal="center" vertical="center" wrapText="1"/>
    </xf>
    <xf numFmtId="0" fontId="0" fillId="0" borderId="0" xfId="0" applyFill="1"/>
    <xf numFmtId="0" fontId="9" fillId="0" borderId="0" xfId="0" applyFont="1" applyProtection="1"/>
    <xf numFmtId="0" fontId="4" fillId="0" borderId="0" xfId="0" applyFont="1" applyProtection="1"/>
    <xf numFmtId="0" fontId="20" fillId="0" borderId="0" xfId="0" applyFont="1" applyProtection="1"/>
    <xf numFmtId="2" fontId="0" fillId="10" borderId="0" xfId="0" applyNumberFormat="1" applyFill="1" applyAlignment="1" applyProtection="1">
      <alignment horizontal="left"/>
    </xf>
    <xf numFmtId="0" fontId="0" fillId="5" borderId="17" xfId="0" applyFill="1" applyBorder="1" applyAlignment="1">
      <alignment horizontal="center" vertical="center" wrapText="1"/>
    </xf>
    <xf numFmtId="0" fontId="7" fillId="0" borderId="0" xfId="0" applyFont="1" applyFill="1" applyBorder="1" applyAlignment="1"/>
    <xf numFmtId="0" fontId="8" fillId="0" borderId="0" xfId="0" applyFont="1" applyFill="1" applyBorder="1" applyAlignment="1">
      <alignment horizontal="center"/>
    </xf>
    <xf numFmtId="0" fontId="23" fillId="0" borderId="0" xfId="0" applyFont="1" applyFill="1" applyBorder="1" applyAlignment="1"/>
    <xf numFmtId="10" fontId="0" fillId="2" borderId="0" xfId="0" applyNumberFormat="1" applyFill="1" applyProtection="1"/>
    <xf numFmtId="2" fontId="0" fillId="10" borderId="0" xfId="0" applyNumberFormat="1" applyFill="1" applyProtection="1"/>
    <xf numFmtId="181" fontId="0" fillId="0" borderId="0" xfId="0" applyNumberFormat="1" applyProtection="1"/>
    <xf numFmtId="181" fontId="0" fillId="0" borderId="0" xfId="0" applyNumberFormat="1" applyBorder="1" applyAlignment="1" applyProtection="1">
      <alignment horizontal="center" vertical="center"/>
    </xf>
    <xf numFmtId="181" fontId="0" fillId="5" borderId="0" xfId="0" applyNumberFormat="1" applyFill="1" applyProtection="1"/>
    <xf numFmtId="181" fontId="0" fillId="2" borderId="0" xfId="0" applyNumberFormat="1" applyFill="1" applyProtection="1"/>
    <xf numFmtId="0" fontId="9" fillId="2" borderId="6" xfId="0" applyFont="1" applyFill="1" applyBorder="1" applyAlignment="1" applyProtection="1"/>
    <xf numFmtId="0" fontId="0" fillId="2" borderId="6" xfId="0" applyFill="1" applyBorder="1" applyAlignment="1" applyProtection="1"/>
    <xf numFmtId="0" fontId="9" fillId="2" borderId="6" xfId="0" applyFont="1" applyFill="1" applyBorder="1" applyProtection="1"/>
    <xf numFmtId="0" fontId="0" fillId="2" borderId="6" xfId="0" applyFill="1" applyBorder="1" applyProtection="1"/>
    <xf numFmtId="0" fontId="0" fillId="2" borderId="5" xfId="0" applyFill="1" applyBorder="1" applyProtection="1"/>
    <xf numFmtId="0" fontId="9" fillId="2" borderId="6" xfId="0" applyFont="1" applyFill="1" applyBorder="1" applyAlignment="1" applyProtection="1">
      <alignment wrapText="1"/>
    </xf>
    <xf numFmtId="165" fontId="0" fillId="2" borderId="0" xfId="0" applyNumberFormat="1" applyFill="1" applyAlignment="1" applyProtection="1"/>
    <xf numFmtId="0" fontId="5" fillId="2" borderId="11" xfId="0" applyNumberFormat="1" applyFont="1" applyFill="1" applyBorder="1" applyProtection="1"/>
    <xf numFmtId="0" fontId="0" fillId="2" borderId="11" xfId="0" applyFill="1" applyBorder="1" applyAlignment="1" applyProtection="1">
      <alignment horizontal="center"/>
    </xf>
    <xf numFmtId="0" fontId="9" fillId="10" borderId="0" xfId="0" applyFont="1" applyFill="1" applyAlignment="1" applyProtection="1"/>
    <xf numFmtId="0" fontId="0" fillId="10" borderId="5" xfId="0" applyFill="1" applyBorder="1" applyAlignment="1" applyProtection="1">
      <alignment wrapText="1"/>
    </xf>
    <xf numFmtId="0" fontId="0" fillId="10" borderId="0" xfId="0" applyFill="1" applyBorder="1" applyAlignment="1" applyProtection="1">
      <alignment wrapText="1"/>
    </xf>
    <xf numFmtId="0" fontId="0" fillId="0" borderId="0" xfId="0" applyBorder="1" applyAlignment="1">
      <alignment horizontal="center" vertical="center" wrapText="1"/>
    </xf>
    <xf numFmtId="2" fontId="0" fillId="0" borderId="0" xfId="0" applyNumberFormat="1" applyFill="1" applyBorder="1" applyProtection="1"/>
    <xf numFmtId="0" fontId="12" fillId="0" borderId="0" xfId="0" applyFont="1" applyFill="1" applyBorder="1" applyProtection="1"/>
    <xf numFmtId="0" fontId="13" fillId="0" borderId="0" xfId="0" applyFont="1" applyFill="1" applyBorder="1" applyAlignment="1" applyProtection="1">
      <alignment horizontal="left" vertical="center"/>
    </xf>
    <xf numFmtId="2" fontId="22" fillId="0" borderId="0" xfId="0" applyNumberFormat="1" applyFont="1" applyFill="1" applyBorder="1" applyAlignment="1" applyProtection="1">
      <alignment horizontal="center" vertical="center"/>
    </xf>
    <xf numFmtId="43" fontId="0" fillId="0" borderId="0" xfId="1" applyFont="1" applyFill="1" applyBorder="1" applyAlignment="1" applyProtection="1">
      <alignment horizontal="center" vertical="center"/>
    </xf>
    <xf numFmtId="9" fontId="0" fillId="0" borderId="0" xfId="0" applyNumberFormat="1" applyFill="1" applyBorder="1" applyAlignment="1" applyProtection="1">
      <alignment horizontal="center" vertical="center"/>
    </xf>
    <xf numFmtId="181" fontId="0" fillId="0" borderId="0" xfId="0" applyNumberFormat="1" applyFill="1" applyBorder="1" applyAlignment="1" applyProtection="1">
      <alignment horizontal="center" vertical="center"/>
    </xf>
    <xf numFmtId="10" fontId="0" fillId="0" borderId="0" xfId="0" applyNumberFormat="1" applyFill="1" applyBorder="1" applyAlignment="1" applyProtection="1">
      <alignment horizontal="center" vertical="center"/>
    </xf>
    <xf numFmtId="1" fontId="0" fillId="0" borderId="0" xfId="0" applyNumberFormat="1" applyFill="1" applyBorder="1" applyAlignment="1" applyProtection="1">
      <alignment horizontal="center" vertical="center"/>
    </xf>
    <xf numFmtId="0" fontId="13" fillId="0" borderId="0" xfId="0" applyFont="1" applyFill="1" applyBorder="1" applyProtection="1"/>
    <xf numFmtId="0" fontId="0" fillId="0" borderId="0" xfId="0" applyFill="1" applyBorder="1" applyAlignment="1" applyProtection="1">
      <alignment wrapText="1"/>
    </xf>
    <xf numFmtId="0" fontId="0" fillId="0" borderId="0" xfId="0" applyFill="1" applyBorder="1" applyAlignment="1" applyProtection="1">
      <alignment horizontal="center"/>
    </xf>
    <xf numFmtId="178" fontId="0" fillId="0" borderId="0" xfId="0" applyNumberFormat="1" applyFill="1" applyBorder="1" applyAlignment="1" applyProtection="1">
      <alignment horizontal="center"/>
    </xf>
    <xf numFmtId="2" fontId="0" fillId="0" borderId="0" xfId="0" applyNumberFormat="1" applyFill="1" applyBorder="1" applyAlignment="1" applyProtection="1">
      <alignment horizontal="center"/>
    </xf>
    <xf numFmtId="0" fontId="0" fillId="4" borderId="0" xfId="0" applyFill="1" applyBorder="1" applyProtection="1"/>
    <xf numFmtId="0" fontId="0" fillId="0" borderId="18" xfId="0" applyBorder="1" applyAlignment="1">
      <alignment horizontal="center" vertical="center" wrapText="1"/>
    </xf>
    <xf numFmtId="2" fontId="0" fillId="0" borderId="0" xfId="0" applyNumberFormat="1" applyAlignment="1" applyProtection="1">
      <alignment horizontal="center"/>
    </xf>
    <xf numFmtId="2" fontId="24" fillId="0" borderId="0" xfId="0" applyNumberFormat="1" applyFont="1" applyAlignment="1" applyProtection="1">
      <alignment horizontal="center"/>
    </xf>
    <xf numFmtId="2" fontId="20" fillId="0" borderId="0" xfId="0" applyNumberFormat="1" applyFont="1" applyFill="1" applyBorder="1" applyAlignment="1" applyProtection="1">
      <alignment horizontal="center" vertical="center" wrapText="1"/>
    </xf>
    <xf numFmtId="0" fontId="20" fillId="0" borderId="0" xfId="0" applyFont="1" applyBorder="1" applyAlignment="1" applyProtection="1">
      <alignment horizontal="right"/>
    </xf>
    <xf numFmtId="2" fontId="0" fillId="0" borderId="28" xfId="0" applyNumberFormat="1" applyFill="1" applyBorder="1" applyAlignment="1" applyProtection="1">
      <alignment horizontal="center" vertical="center"/>
    </xf>
    <xf numFmtId="2" fontId="0" fillId="0" borderId="29" xfId="0" applyNumberFormat="1" applyFill="1" applyBorder="1" applyAlignment="1" applyProtection="1">
      <alignment horizontal="center" vertical="center"/>
    </xf>
    <xf numFmtId="2" fontId="0" fillId="0" borderId="30" xfId="0" applyNumberFormat="1" applyFill="1" applyBorder="1" applyAlignment="1" applyProtection="1">
      <alignment horizontal="center" vertical="center"/>
    </xf>
    <xf numFmtId="0" fontId="25" fillId="2" borderId="0" xfId="0" applyFont="1" applyFill="1" applyProtection="1"/>
    <xf numFmtId="0" fontId="9" fillId="2" borderId="0" xfId="0" applyFont="1" applyFill="1" applyBorder="1" applyProtection="1"/>
    <xf numFmtId="0" fontId="25" fillId="2" borderId="0" xfId="0" applyFont="1" applyFill="1" applyAlignment="1" applyProtection="1"/>
    <xf numFmtId="0" fontId="25" fillId="2" borderId="0" xfId="0" applyFont="1" applyFill="1" applyAlignment="1" applyProtection="1">
      <alignment horizontal="right"/>
    </xf>
    <xf numFmtId="0" fontId="20" fillId="0" borderId="0" xfId="0" applyFont="1" applyFill="1" applyBorder="1" applyAlignment="1" applyProtection="1">
      <alignment horizontal="left" vertical="center"/>
    </xf>
    <xf numFmtId="0" fontId="25" fillId="2" borderId="0" xfId="0" applyFont="1" applyFill="1" applyAlignment="1" applyProtection="1">
      <alignment horizontal="center"/>
    </xf>
    <xf numFmtId="180" fontId="0" fillId="0" borderId="0" xfId="0" applyNumberFormat="1" applyFill="1" applyBorder="1" applyAlignment="1" applyProtection="1">
      <alignment horizontal="center" vertical="center"/>
    </xf>
    <xf numFmtId="179" fontId="0" fillId="0" borderId="0" xfId="0" applyNumberFormat="1" applyFill="1" applyBorder="1" applyAlignment="1" applyProtection="1">
      <alignment horizontal="center" vertical="center"/>
    </xf>
    <xf numFmtId="168" fontId="5" fillId="0" borderId="0" xfId="0" applyNumberFormat="1" applyFont="1" applyFill="1" applyBorder="1" applyAlignment="1" applyProtection="1">
      <alignment horizontal="center" vertical="center"/>
    </xf>
    <xf numFmtId="170" fontId="0" fillId="0" borderId="0" xfId="0" applyNumberFormat="1" applyFill="1" applyBorder="1" applyAlignment="1" applyProtection="1">
      <alignment horizontal="center" vertical="center"/>
    </xf>
    <xf numFmtId="0" fontId="5" fillId="0" borderId="0" xfId="0" applyFont="1"/>
    <xf numFmtId="0" fontId="0" fillId="0" borderId="0" xfId="0" applyAlignment="1" applyProtection="1">
      <alignment wrapText="1"/>
    </xf>
    <xf numFmtId="49" fontId="5" fillId="4" borderId="0" xfId="0" applyNumberFormat="1" applyFont="1" applyFill="1"/>
    <xf numFmtId="0" fontId="0" fillId="11" borderId="0" xfId="0" applyFill="1" applyProtection="1"/>
    <xf numFmtId="164" fontId="0" fillId="11" borderId="0" xfId="0" applyNumberFormat="1" applyFill="1" applyProtection="1"/>
    <xf numFmtId="0" fontId="0" fillId="11" borderId="0" xfId="0" applyFill="1" applyAlignment="1" applyProtection="1">
      <alignment horizontal="right" wrapText="1"/>
    </xf>
    <xf numFmtId="0" fontId="0" fillId="4" borderId="0" xfId="0" applyFill="1" applyAlignment="1">
      <alignment horizontal="right" vertical="top"/>
    </xf>
    <xf numFmtId="2" fontId="9" fillId="0" borderId="0" xfId="0" applyNumberFormat="1" applyFont="1" applyFill="1" applyBorder="1" applyAlignment="1" applyProtection="1">
      <alignment horizontal="center" vertical="center"/>
    </xf>
    <xf numFmtId="0" fontId="0" fillId="0" borderId="10" xfId="0" applyBorder="1"/>
    <xf numFmtId="0" fontId="0" fillId="0" borderId="3" xfId="0" applyBorder="1"/>
    <xf numFmtId="0" fontId="0" fillId="12" borderId="0" xfId="0" applyFill="1"/>
    <xf numFmtId="0" fontId="0" fillId="0" borderId="0" xfId="0" applyAlignment="1">
      <alignment horizontal="center" vertical="center" wrapText="1"/>
    </xf>
    <xf numFmtId="9" fontId="5" fillId="0" borderId="0" xfId="0" applyNumberFormat="1" applyFont="1" applyFill="1" applyBorder="1" applyAlignment="1" applyProtection="1">
      <alignment horizontal="center" vertical="center" wrapText="1"/>
    </xf>
    <xf numFmtId="170" fontId="0" fillId="6" borderId="11" xfId="0" applyNumberFormat="1" applyFill="1" applyBorder="1" applyAlignment="1" applyProtection="1">
      <alignment horizontal="center" vertical="center"/>
    </xf>
    <xf numFmtId="172" fontId="0" fillId="0" borderId="0" xfId="0" applyNumberFormat="1" applyFill="1" applyBorder="1" applyAlignment="1" applyProtection="1">
      <alignment horizontal="center" vertical="center" wrapText="1"/>
    </xf>
    <xf numFmtId="168" fontId="0" fillId="0" borderId="0" xfId="0" applyNumberFormat="1" applyFill="1" applyBorder="1" applyAlignment="1" applyProtection="1">
      <alignment horizontal="center" vertical="center" wrapText="1"/>
    </xf>
    <xf numFmtId="166" fontId="0" fillId="0" borderId="0" xfId="0" applyNumberFormat="1" applyFill="1" applyBorder="1" applyAlignment="1" applyProtection="1">
      <alignment horizontal="center" vertical="center"/>
    </xf>
    <xf numFmtId="0" fontId="2" fillId="0" borderId="0" xfId="0" applyFont="1" applyFill="1" applyBorder="1" applyAlignment="1" applyProtection="1">
      <alignment horizontal="center" vertical="center" wrapText="1"/>
    </xf>
    <xf numFmtId="166" fontId="20" fillId="0" borderId="0" xfId="0" applyNumberFormat="1" applyFont="1" applyFill="1" applyBorder="1" applyAlignment="1" applyProtection="1">
      <alignment horizontal="center" vertical="center"/>
    </xf>
    <xf numFmtId="9" fontId="2" fillId="0" borderId="0" xfId="0" applyNumberFormat="1" applyFont="1" applyFill="1" applyBorder="1" applyAlignment="1" applyProtection="1">
      <alignment horizontal="center" vertical="center" wrapText="1" readingOrder="1"/>
    </xf>
    <xf numFmtId="2" fontId="5" fillId="0" borderId="0" xfId="0" applyNumberFormat="1" applyFont="1" applyFill="1" applyBorder="1" applyAlignment="1" applyProtection="1">
      <alignment horizontal="center" vertical="center" wrapText="1"/>
    </xf>
    <xf numFmtId="0" fontId="0" fillId="0" borderId="0" xfId="0" applyFill="1" applyBorder="1" applyAlignment="1" applyProtection="1">
      <alignment horizontal="center" vertical="center" wrapText="1" readingOrder="1"/>
    </xf>
    <xf numFmtId="9" fontId="0" fillId="0" borderId="0" xfId="0" applyNumberFormat="1" applyFill="1" applyBorder="1" applyAlignment="1" applyProtection="1">
      <alignment horizontal="center" vertical="center" wrapText="1"/>
    </xf>
    <xf numFmtId="10" fontId="19" fillId="0" borderId="0" xfId="0" applyNumberFormat="1" applyFont="1" applyFill="1" applyBorder="1" applyAlignment="1" applyProtection="1">
      <alignment horizontal="center" vertical="center" wrapText="1"/>
    </xf>
    <xf numFmtId="0" fontId="2" fillId="2" borderId="0" xfId="0" applyFont="1" applyFill="1" applyProtection="1"/>
    <xf numFmtId="49" fontId="2" fillId="4" borderId="0" xfId="0" applyNumberFormat="1" applyFont="1" applyFill="1"/>
    <xf numFmtId="0" fontId="2" fillId="4" borderId="0" xfId="0" applyFont="1" applyFill="1"/>
    <xf numFmtId="0" fontId="2" fillId="4" borderId="0" xfId="0" applyFont="1" applyFill="1" applyAlignment="1">
      <alignment wrapText="1"/>
    </xf>
    <xf numFmtId="0" fontId="20" fillId="0" borderId="0" xfId="0" applyFont="1" applyFill="1" applyBorder="1" applyAlignment="1" applyProtection="1">
      <alignment horizontal="right" vertical="center"/>
    </xf>
    <xf numFmtId="2" fontId="20" fillId="0" borderId="0" xfId="0" applyNumberFormat="1" applyFont="1" applyFill="1" applyBorder="1" applyAlignment="1" applyProtection="1">
      <alignment horizontal="right" vertical="center"/>
    </xf>
    <xf numFmtId="0" fontId="2" fillId="10" borderId="0" xfId="0" applyFont="1" applyFill="1" applyAlignment="1" applyProtection="1"/>
    <xf numFmtId="0" fontId="4" fillId="2" borderId="0" xfId="0" applyFont="1" applyFill="1" applyAlignment="1" applyProtection="1"/>
    <xf numFmtId="0" fontId="2" fillId="2" borderId="0" xfId="0" applyFont="1" applyFill="1" applyAlignment="1" applyProtection="1"/>
    <xf numFmtId="0" fontId="4" fillId="10" borderId="0" xfId="0" applyFont="1" applyFill="1" applyAlignment="1" applyProtection="1"/>
    <xf numFmtId="0" fontId="0" fillId="2" borderId="0" xfId="0" applyFill="1" applyAlignment="1" applyProtection="1">
      <alignment wrapText="1"/>
    </xf>
    <xf numFmtId="0" fontId="0" fillId="11" borderId="0" xfId="0" applyFill="1"/>
    <xf numFmtId="49" fontId="0" fillId="13" borderId="0" xfId="0" applyNumberFormat="1" applyFill="1"/>
    <xf numFmtId="0" fontId="0" fillId="13" borderId="0" xfId="0" applyFill="1" applyAlignment="1">
      <alignment horizontal="right" vertical="top"/>
    </xf>
    <xf numFmtId="0" fontId="32" fillId="2" borderId="0" xfId="0" applyFont="1" applyFill="1" applyAlignment="1" applyProtection="1"/>
    <xf numFmtId="0" fontId="0" fillId="2" borderId="48" xfId="0" applyFill="1" applyBorder="1" applyProtection="1"/>
    <xf numFmtId="0" fontId="9" fillId="2" borderId="6" xfId="0" applyFont="1" applyFill="1" applyBorder="1" applyAlignment="1" applyProtection="1">
      <alignment horizontal="left"/>
    </xf>
    <xf numFmtId="0" fontId="24" fillId="2" borderId="0" xfId="0" applyFont="1" applyFill="1" applyAlignment="1" applyProtection="1">
      <alignment horizontal="right"/>
    </xf>
    <xf numFmtId="0" fontId="2" fillId="0" borderId="0" xfId="0" applyFont="1" applyProtection="1"/>
    <xf numFmtId="164" fontId="0" fillId="2" borderId="0" xfId="0" applyNumberFormat="1" applyFill="1" applyAlignment="1" applyProtection="1">
      <alignment horizontal="center"/>
    </xf>
    <xf numFmtId="164" fontId="0" fillId="2" borderId="0" xfId="0" applyNumberFormat="1" applyFill="1" applyAlignment="1" applyProtection="1">
      <alignment horizontal="right" indent="1"/>
    </xf>
    <xf numFmtId="0" fontId="33" fillId="2" borderId="0" xfId="0" applyFont="1" applyFill="1" applyAlignment="1" applyProtection="1"/>
    <xf numFmtId="0" fontId="2" fillId="13" borderId="0" xfId="0" applyFont="1" applyFill="1" applyAlignment="1">
      <alignment wrapText="1"/>
    </xf>
    <xf numFmtId="0" fontId="2" fillId="4" borderId="0" xfId="0" applyFont="1" applyFill="1" applyAlignment="1">
      <alignment horizontal="left" vertical="top" wrapText="1"/>
    </xf>
    <xf numFmtId="0" fontId="32" fillId="10" borderId="0" xfId="0" applyFont="1" applyFill="1" applyAlignment="1" applyProtection="1"/>
    <xf numFmtId="0" fontId="0" fillId="0" borderId="0" xfId="0" applyBorder="1" applyAlignment="1" applyProtection="1">
      <alignment horizontal="center"/>
    </xf>
    <xf numFmtId="0" fontId="34" fillId="10" borderId="0" xfId="0" applyFont="1" applyFill="1" applyAlignment="1" applyProtection="1"/>
    <xf numFmtId="0" fontId="9" fillId="10" borderId="0" xfId="0" applyFont="1" applyFill="1" applyAlignment="1" applyProtection="1">
      <alignment horizontal="left" wrapText="1" indent="4"/>
    </xf>
    <xf numFmtId="0" fontId="2" fillId="10" borderId="0" xfId="0" applyFont="1" applyFill="1" applyAlignment="1" applyProtection="1">
      <alignment horizontal="left" indent="4"/>
    </xf>
    <xf numFmtId="0" fontId="0" fillId="12" borderId="0" xfId="0" applyFill="1" applyBorder="1"/>
    <xf numFmtId="0" fontId="2" fillId="12" borderId="0" xfId="0" applyFont="1" applyFill="1" applyBorder="1" applyAlignment="1">
      <alignment wrapText="1"/>
    </xf>
    <xf numFmtId="0" fontId="9" fillId="12" borderId="5" xfId="0" applyFont="1" applyFill="1" applyBorder="1"/>
    <xf numFmtId="0" fontId="0" fillId="12" borderId="5" xfId="0" applyFill="1" applyBorder="1"/>
    <xf numFmtId="0" fontId="24" fillId="2" borderId="0" xfId="0" applyFont="1" applyFill="1" applyAlignment="1" applyProtection="1"/>
    <xf numFmtId="178" fontId="0" fillId="0" borderId="0" xfId="0" applyNumberFormat="1" applyFill="1" applyBorder="1" applyAlignment="1" applyProtection="1">
      <alignment horizontal="center" vertical="center"/>
    </xf>
    <xf numFmtId="0" fontId="33" fillId="0" borderId="1" xfId="0" applyFont="1" applyBorder="1" applyAlignment="1" applyProtection="1">
      <alignment horizontal="center" vertical="center"/>
    </xf>
    <xf numFmtId="1" fontId="33" fillId="0" borderId="1" xfId="0" applyNumberFormat="1" applyFont="1" applyBorder="1" applyAlignment="1" applyProtection="1">
      <alignment horizontal="center" vertical="center"/>
    </xf>
    <xf numFmtId="183" fontId="0" fillId="0" borderId="1" xfId="0" applyNumberFormat="1" applyBorder="1" applyAlignment="1" applyProtection="1">
      <alignment horizontal="right" indent="1"/>
    </xf>
    <xf numFmtId="184" fontId="0" fillId="7" borderId="1" xfId="0" applyNumberFormat="1" applyFill="1" applyBorder="1" applyAlignment="1" applyProtection="1">
      <alignment horizontal="right" indent="2"/>
    </xf>
    <xf numFmtId="0" fontId="0" fillId="0" borderId="1" xfId="0" applyBorder="1" applyAlignment="1" applyProtection="1">
      <alignment horizontal="right" indent="2"/>
    </xf>
    <xf numFmtId="2" fontId="0" fillId="0" borderId="1" xfId="0" applyNumberFormat="1" applyBorder="1" applyAlignment="1" applyProtection="1">
      <alignment horizontal="right" indent="2"/>
    </xf>
    <xf numFmtId="0" fontId="35" fillId="0" borderId="0" xfId="0" applyFont="1" applyAlignment="1" applyProtection="1">
      <alignment horizontal="left"/>
    </xf>
    <xf numFmtId="0" fontId="2" fillId="0" borderId="0" xfId="0" applyNumberFormat="1" applyFont="1" applyProtection="1"/>
    <xf numFmtId="0" fontId="40" fillId="0" borderId="0" xfId="0" applyFont="1" applyAlignment="1" applyProtection="1">
      <alignment horizontal="center"/>
    </xf>
    <xf numFmtId="0" fontId="32" fillId="0" borderId="0" xfId="0" applyFont="1" applyProtection="1"/>
    <xf numFmtId="0" fontId="39" fillId="0" borderId="48" xfId="0" applyFont="1" applyBorder="1" applyAlignment="1" applyProtection="1">
      <alignment horizontal="center" wrapText="1"/>
    </xf>
    <xf numFmtId="2" fontId="1" fillId="0" borderId="1" xfId="0" applyNumberFormat="1" applyFont="1" applyFill="1" applyBorder="1" applyProtection="1"/>
    <xf numFmtId="167" fontId="1" fillId="0" borderId="1" xfId="0" applyNumberFormat="1" applyFont="1" applyFill="1" applyBorder="1" applyAlignment="1" applyProtection="1">
      <alignment horizontal="center" vertical="center"/>
    </xf>
    <xf numFmtId="10" fontId="1" fillId="0" borderId="1" xfId="0" applyNumberFormat="1" applyFont="1" applyFill="1" applyBorder="1" applyAlignment="1" applyProtection="1">
      <alignment horizontal="center" vertical="center"/>
    </xf>
    <xf numFmtId="1" fontId="1" fillId="0" borderId="1" xfId="0" applyNumberFormat="1" applyFont="1" applyFill="1" applyBorder="1" applyAlignment="1" applyProtection="1">
      <alignment horizontal="center" vertical="center"/>
    </xf>
    <xf numFmtId="0" fontId="0" fillId="0" borderId="53" xfId="0" applyBorder="1" applyProtection="1"/>
    <xf numFmtId="0" fontId="9" fillId="0" borderId="0" xfId="0" applyFont="1" applyAlignment="1" applyProtection="1">
      <alignment horizontal="centerContinuous"/>
    </xf>
    <xf numFmtId="0" fontId="0" fillId="0" borderId="0" xfId="0" applyBorder="1" applyAlignment="1" applyProtection="1"/>
    <xf numFmtId="0" fontId="0" fillId="5" borderId="3" xfId="0" applyFill="1" applyBorder="1" applyAlignment="1" applyProtection="1">
      <alignment horizontal="center" vertical="center" wrapText="1"/>
    </xf>
    <xf numFmtId="0" fontId="0" fillId="5" borderId="4" xfId="0" applyFill="1" applyBorder="1" applyAlignment="1">
      <alignment wrapText="1"/>
    </xf>
    <xf numFmtId="0" fontId="0" fillId="0" borderId="0" xfId="0" applyAlignment="1" applyProtection="1">
      <alignment wrapText="1"/>
    </xf>
    <xf numFmtId="0" fontId="35" fillId="0" borderId="0" xfId="0" applyFont="1" applyFill="1" applyAlignment="1" applyProtection="1">
      <alignment horizontal="center"/>
    </xf>
    <xf numFmtId="0" fontId="35" fillId="0" borderId="53" xfId="0" applyFont="1" applyFill="1" applyBorder="1" applyAlignment="1" applyProtection="1">
      <alignment horizontal="center"/>
    </xf>
    <xf numFmtId="0" fontId="0" fillId="0" borderId="3" xfId="0" applyBorder="1" applyProtection="1"/>
    <xf numFmtId="0" fontId="35" fillId="0" borderId="3" xfId="0" applyFont="1" applyFill="1" applyBorder="1" applyAlignment="1" applyProtection="1">
      <alignment horizontal="center"/>
    </xf>
    <xf numFmtId="0" fontId="42" fillId="12" borderId="0" xfId="0" applyFont="1" applyFill="1" applyAlignment="1" applyProtection="1">
      <alignment horizontal="right" indent="1"/>
    </xf>
    <xf numFmtId="0" fontId="43" fillId="10" borderId="0" xfId="0" applyFont="1" applyFill="1" applyAlignment="1" applyProtection="1">
      <alignment horizontal="right" wrapText="1" indent="2"/>
    </xf>
    <xf numFmtId="2" fontId="32" fillId="0" borderId="0" xfId="0" applyNumberFormat="1" applyFont="1" applyProtection="1"/>
    <xf numFmtId="0" fontId="41" fillId="0" borderId="0" xfId="0" applyFont="1" applyFill="1" applyBorder="1" applyAlignment="1" applyProtection="1">
      <alignment horizontal="left" vertical="center" indent="1"/>
    </xf>
    <xf numFmtId="0" fontId="35" fillId="2" borderId="0" xfId="0" applyFont="1" applyFill="1" applyAlignment="1" applyProtection="1"/>
    <xf numFmtId="0" fontId="42" fillId="2" borderId="0" xfId="0" applyFont="1" applyFill="1" applyAlignment="1" applyProtection="1">
      <alignment horizontal="right" indent="1"/>
    </xf>
    <xf numFmtId="0" fontId="34" fillId="2" borderId="0" xfId="0" applyFont="1" applyFill="1" applyAlignment="1" applyProtection="1">
      <alignment horizontal="left" wrapText="1"/>
    </xf>
    <xf numFmtId="0" fontId="42" fillId="2" borderId="54" xfId="0" applyFont="1" applyFill="1" applyBorder="1" applyAlignment="1" applyProtection="1">
      <alignment horizontal="right" wrapText="1" indent="1"/>
    </xf>
    <xf numFmtId="0" fontId="0" fillId="5" borderId="4" xfId="0" applyFill="1" applyBorder="1" applyAlignment="1" applyProtection="1">
      <alignment wrapText="1"/>
    </xf>
    <xf numFmtId="2" fontId="0" fillId="6" borderId="55" xfId="0" applyNumberFormat="1" applyFill="1" applyBorder="1" applyAlignment="1" applyProtection="1">
      <alignment horizontal="center" vertical="center"/>
    </xf>
    <xf numFmtId="0" fontId="0" fillId="2" borderId="6" xfId="0" applyFill="1" applyBorder="1" applyAlignment="1" applyProtection="1">
      <alignment horizontal="center" wrapText="1"/>
    </xf>
    <xf numFmtId="0" fontId="2" fillId="2" borderId="6" xfId="0" applyFont="1" applyFill="1" applyBorder="1" applyAlignment="1" applyProtection="1">
      <alignment horizontal="right"/>
    </xf>
    <xf numFmtId="0" fontId="0" fillId="2" borderId="0" xfId="0" applyFill="1" applyAlignment="1" applyProtection="1">
      <alignment horizontal="right" indent="1"/>
    </xf>
    <xf numFmtId="0" fontId="35" fillId="0" borderId="0" xfId="0" applyFont="1" applyAlignment="1" applyProtection="1">
      <alignment horizontal="center"/>
    </xf>
    <xf numFmtId="0" fontId="9" fillId="0" borderId="9" xfId="0" applyFont="1" applyBorder="1" applyAlignment="1" applyProtection="1"/>
    <xf numFmtId="0" fontId="9" fillId="0" borderId="6" xfId="0" applyFont="1" applyBorder="1" applyAlignment="1" applyProtection="1"/>
    <xf numFmtId="0" fontId="9" fillId="0" borderId="7" xfId="0" applyFont="1" applyBorder="1" applyAlignment="1" applyProtection="1"/>
    <xf numFmtId="185" fontId="0" fillId="0" borderId="1" xfId="0" applyNumberFormat="1" applyBorder="1" applyAlignment="1" applyProtection="1">
      <alignment horizontal="left" wrapText="1" indent="1"/>
    </xf>
    <xf numFmtId="185" fontId="0" fillId="0" borderId="1" xfId="0" applyNumberFormat="1" applyBorder="1" applyAlignment="1" applyProtection="1">
      <alignment horizontal="left" vertical="center" wrapText="1" indent="1"/>
    </xf>
    <xf numFmtId="0" fontId="35" fillId="0" borderId="53" xfId="0" applyFont="1" applyBorder="1" applyAlignment="1" applyProtection="1">
      <alignment horizontal="center"/>
    </xf>
    <xf numFmtId="0" fontId="0" fillId="5" borderId="4" xfId="0" applyFill="1" applyBorder="1" applyAlignment="1">
      <alignment wrapText="1"/>
    </xf>
    <xf numFmtId="0" fontId="2" fillId="5" borderId="3" xfId="0" applyFont="1" applyFill="1" applyBorder="1" applyAlignment="1">
      <alignment horizontal="center" vertical="center" wrapText="1"/>
    </xf>
    <xf numFmtId="0" fontId="2" fillId="5" borderId="11" xfId="0" applyFont="1" applyFill="1" applyBorder="1" applyAlignment="1" applyProtection="1">
      <alignment horizontal="center" vertical="center" wrapText="1"/>
    </xf>
    <xf numFmtId="0" fontId="2" fillId="5" borderId="3" xfId="0" applyFont="1" applyFill="1" applyBorder="1" applyAlignment="1" applyProtection="1">
      <alignment horizontal="center" vertical="center" wrapText="1"/>
    </xf>
    <xf numFmtId="0" fontId="9" fillId="0" borderId="0" xfId="0" applyFont="1"/>
    <xf numFmtId="0" fontId="32" fillId="0" borderId="0" xfId="0" applyFont="1"/>
    <xf numFmtId="0" fontId="2" fillId="18" borderId="0" xfId="0" applyFont="1" applyFill="1" applyBorder="1"/>
    <xf numFmtId="0" fontId="2" fillId="2" borderId="0" xfId="0" applyFont="1" applyFill="1" applyAlignment="1" applyProtection="1">
      <alignment horizontal="left"/>
    </xf>
    <xf numFmtId="0" fontId="0" fillId="17" borderId="0" xfId="0" applyFill="1" applyAlignment="1" applyProtection="1">
      <alignment horizontal="right" vertical="center"/>
    </xf>
    <xf numFmtId="164" fontId="0" fillId="17" borderId="0" xfId="0" applyNumberFormat="1" applyFill="1" applyAlignment="1" applyProtection="1">
      <alignment vertical="center" wrapText="1"/>
    </xf>
    <xf numFmtId="0" fontId="0" fillId="17" borderId="0" xfId="0" applyFill="1" applyAlignment="1" applyProtection="1">
      <alignment horizontal="center" vertical="center" wrapText="1"/>
    </xf>
    <xf numFmtId="0" fontId="0" fillId="17" borderId="0" xfId="0" applyFill="1" applyAlignment="1" applyProtection="1">
      <alignment horizontal="right"/>
    </xf>
    <xf numFmtId="0" fontId="5" fillId="17" borderId="0" xfId="0" applyFont="1" applyFill="1" applyAlignment="1" applyProtection="1">
      <alignment horizontal="right"/>
    </xf>
    <xf numFmtId="0" fontId="2" fillId="17" borderId="0" xfId="0" applyFont="1" applyFill="1" applyAlignment="1" applyProtection="1">
      <alignment horizontal="right"/>
    </xf>
    <xf numFmtId="164" fontId="0" fillId="17" borderId="0" xfId="0" applyNumberFormat="1" applyFill="1" applyAlignment="1" applyProtection="1">
      <alignment horizontal="center" vertical="center"/>
    </xf>
    <xf numFmtId="0" fontId="0" fillId="17" borderId="0" xfId="0" applyFill="1" applyAlignment="1" applyProtection="1">
      <alignment horizontal="right" wrapText="1"/>
    </xf>
    <xf numFmtId="164" fontId="0" fillId="17" borderId="0" xfId="0" applyNumberFormat="1" applyFill="1" applyProtection="1"/>
    <xf numFmtId="0" fontId="2" fillId="11" borderId="0" xfId="0" applyFont="1" applyFill="1" applyProtection="1"/>
    <xf numFmtId="0" fontId="44" fillId="11" borderId="0" xfId="0" applyFont="1" applyFill="1" applyProtection="1"/>
    <xf numFmtId="0" fontId="2" fillId="19" borderId="0" xfId="0" applyFont="1" applyFill="1" applyBorder="1"/>
    <xf numFmtId="0" fontId="0" fillId="17" borderId="0" xfId="0" applyFill="1" applyAlignment="1" applyProtection="1">
      <alignment horizontal="right" vertical="center" wrapText="1"/>
    </xf>
    <xf numFmtId="164" fontId="0" fillId="17" borderId="0" xfId="0" applyNumberFormat="1" applyFill="1" applyAlignment="1" applyProtection="1">
      <alignment vertical="center"/>
    </xf>
    <xf numFmtId="0" fontId="5" fillId="17" borderId="0" xfId="0" applyFont="1" applyFill="1" applyAlignment="1" applyProtection="1">
      <alignment horizontal="right" wrapText="1"/>
    </xf>
    <xf numFmtId="0" fontId="3" fillId="0" borderId="48" xfId="0" applyFont="1" applyBorder="1" applyAlignment="1" applyProtection="1">
      <alignment horizontal="center" wrapText="1"/>
    </xf>
    <xf numFmtId="0" fontId="3" fillId="0" borderId="49" xfId="0" applyFont="1" applyBorder="1" applyAlignment="1" applyProtection="1">
      <alignment horizontal="center" wrapText="1"/>
    </xf>
    <xf numFmtId="0" fontId="3" fillId="0" borderId="52" xfId="0" applyFont="1" applyBorder="1" applyAlignment="1" applyProtection="1">
      <alignment horizontal="center" wrapText="1"/>
    </xf>
    <xf numFmtId="0" fontId="3" fillId="0" borderId="58" xfId="0" applyFont="1" applyBorder="1" applyAlignment="1" applyProtection="1">
      <alignment horizontal="center" wrapText="1"/>
    </xf>
    <xf numFmtId="49" fontId="0" fillId="0" borderId="17" xfId="0" applyNumberFormat="1" applyFill="1" applyBorder="1" applyAlignment="1">
      <alignment horizontal="center" vertical="top"/>
    </xf>
    <xf numFmtId="0" fontId="9" fillId="0" borderId="17" xfId="0" applyFont="1" applyFill="1" applyBorder="1" applyAlignment="1"/>
    <xf numFmtId="0" fontId="2" fillId="4" borderId="0" xfId="0" applyFont="1" applyFill="1" applyBorder="1" applyAlignment="1">
      <alignment vertical="center"/>
    </xf>
    <xf numFmtId="0" fontId="5" fillId="4" borderId="0" xfId="0" applyFont="1" applyFill="1" applyBorder="1" applyAlignment="1">
      <alignment vertical="center"/>
    </xf>
    <xf numFmtId="0" fontId="0" fillId="0" borderId="59" xfId="0" applyBorder="1" applyProtection="1"/>
    <xf numFmtId="0" fontId="0" fillId="0" borderId="56" xfId="0" applyBorder="1" applyProtection="1"/>
    <xf numFmtId="173" fontId="0" fillId="11" borderId="1" xfId="0" applyNumberFormat="1" applyFill="1" applyBorder="1" applyAlignment="1" applyProtection="1">
      <alignment horizontal="center" vertical="center" wrapText="1"/>
    </xf>
    <xf numFmtId="0" fontId="0" fillId="2" borderId="61" xfId="0" applyFill="1" applyBorder="1" applyProtection="1"/>
    <xf numFmtId="0" fontId="0" fillId="2" borderId="0" xfId="0" applyFill="1" applyBorder="1" applyAlignment="1" applyProtection="1">
      <alignment horizontal="center"/>
    </xf>
    <xf numFmtId="2" fontId="35" fillId="0" borderId="0" xfId="0" applyNumberFormat="1" applyFont="1" applyFill="1" applyBorder="1" applyAlignment="1" applyProtection="1">
      <alignment horizontal="center" vertical="center"/>
    </xf>
    <xf numFmtId="0" fontId="9" fillId="0" borderId="0" xfId="0" applyFont="1" applyFill="1" applyBorder="1" applyAlignment="1" applyProtection="1">
      <alignment horizontal="center" vertical="center"/>
    </xf>
    <xf numFmtId="0" fontId="3" fillId="0" borderId="57" xfId="0" applyFont="1" applyBorder="1" applyAlignment="1" applyProtection="1">
      <alignment horizontal="center" wrapText="1"/>
    </xf>
    <xf numFmtId="0" fontId="35" fillId="0" borderId="0" xfId="0" applyFont="1" applyFill="1" applyBorder="1" applyAlignment="1" applyProtection="1">
      <alignment horizontal="center"/>
    </xf>
    <xf numFmtId="173" fontId="0" fillId="17" borderId="1" xfId="0" applyNumberFormat="1" applyFill="1" applyBorder="1" applyAlignment="1" applyProtection="1">
      <alignment horizontal="center" vertical="center" wrapText="1"/>
    </xf>
    <xf numFmtId="0" fontId="0" fillId="0" borderId="57" xfId="0" applyFill="1" applyBorder="1" applyAlignment="1" applyProtection="1">
      <alignment horizontal="center" vertical="center"/>
    </xf>
    <xf numFmtId="2" fontId="20" fillId="0" borderId="0" xfId="0" applyNumberFormat="1" applyFont="1" applyFill="1" applyBorder="1" applyAlignment="1" applyProtection="1">
      <alignment horizontal="center" vertical="center"/>
    </xf>
    <xf numFmtId="0" fontId="0" fillId="0" borderId="68" xfId="0" applyBorder="1" applyProtection="1"/>
    <xf numFmtId="0" fontId="0" fillId="0" borderId="65" xfId="0" applyBorder="1" applyProtection="1"/>
    <xf numFmtId="0" fontId="0" fillId="5" borderId="74" xfId="0" applyFill="1" applyBorder="1" applyAlignment="1"/>
    <xf numFmtId="0" fontId="0" fillId="0" borderId="75" xfId="0" applyBorder="1" applyAlignment="1"/>
    <xf numFmtId="0" fontId="0" fillId="5" borderId="75" xfId="0" applyFill="1" applyBorder="1" applyAlignment="1">
      <alignment horizontal="center" vertical="center" wrapText="1"/>
    </xf>
    <xf numFmtId="0" fontId="0" fillId="5" borderId="73" xfId="0" applyFill="1" applyBorder="1" applyAlignment="1" applyProtection="1">
      <alignment wrapText="1"/>
    </xf>
    <xf numFmtId="168" fontId="0" fillId="0" borderId="79" xfId="0" applyNumberFormat="1" applyBorder="1" applyAlignment="1" applyProtection="1">
      <alignment horizontal="center" vertical="center" wrapText="1"/>
      <protection locked="0"/>
    </xf>
    <xf numFmtId="170" fontId="0" fillId="6" borderId="80" xfId="0" applyNumberFormat="1" applyFill="1" applyBorder="1" applyAlignment="1" applyProtection="1">
      <alignment horizontal="center" vertical="center"/>
      <protection locked="0"/>
    </xf>
    <xf numFmtId="0" fontId="0" fillId="0" borderId="83" xfId="0" applyBorder="1" applyAlignment="1">
      <alignment horizontal="center" vertical="center" wrapText="1"/>
    </xf>
    <xf numFmtId="0" fontId="0" fillId="0" borderId="63" xfId="0" applyBorder="1" applyAlignment="1">
      <alignment horizontal="center" vertical="center" wrapText="1"/>
    </xf>
    <xf numFmtId="0" fontId="0" fillId="4" borderId="88" xfId="0" applyFill="1" applyBorder="1" applyProtection="1"/>
    <xf numFmtId="0" fontId="0" fillId="4" borderId="63" xfId="0" applyFill="1" applyBorder="1" applyProtection="1"/>
    <xf numFmtId="2" fontId="2" fillId="0" borderId="0" xfId="0" applyNumberFormat="1" applyFont="1" applyFill="1" applyBorder="1" applyAlignment="1" applyProtection="1">
      <alignment horizontal="center" vertical="center" wrapText="1"/>
    </xf>
    <xf numFmtId="168" fontId="0" fillId="0" borderId="89" xfId="0" applyNumberFormat="1" applyBorder="1" applyAlignment="1" applyProtection="1">
      <alignment horizontal="center" vertical="center" wrapText="1"/>
      <protection locked="0"/>
    </xf>
    <xf numFmtId="172" fontId="0" fillId="0" borderId="89" xfId="0" applyNumberFormat="1" applyBorder="1" applyAlignment="1" applyProtection="1">
      <alignment horizontal="center" vertical="center"/>
      <protection locked="0"/>
    </xf>
    <xf numFmtId="170" fontId="0" fillId="6" borderId="89" xfId="0" applyNumberFormat="1" applyFill="1" applyBorder="1" applyAlignment="1" applyProtection="1">
      <alignment horizontal="center" vertical="center"/>
      <protection locked="0"/>
    </xf>
    <xf numFmtId="168" fontId="5" fillId="0" borderId="89" xfId="0" applyNumberFormat="1" applyFont="1" applyBorder="1" applyAlignment="1" applyProtection="1">
      <alignment horizontal="center" vertical="center" wrapText="1"/>
      <protection locked="0"/>
    </xf>
    <xf numFmtId="168" fontId="5" fillId="0" borderId="80" xfId="0" applyNumberFormat="1" applyFont="1" applyBorder="1" applyAlignment="1" applyProtection="1">
      <alignment horizontal="center" vertical="center" wrapText="1"/>
      <protection locked="0"/>
    </xf>
    <xf numFmtId="172" fontId="0" fillId="0" borderId="80" xfId="0" applyNumberFormat="1" applyBorder="1" applyAlignment="1" applyProtection="1">
      <alignment horizontal="center" vertical="center"/>
      <protection locked="0"/>
    </xf>
    <xf numFmtId="166" fontId="0" fillId="0" borderId="79" xfId="0" applyNumberFormat="1" applyBorder="1" applyAlignment="1" applyProtection="1">
      <alignment horizontal="center" vertical="center"/>
      <protection locked="0"/>
    </xf>
    <xf numFmtId="0" fontId="0" fillId="0" borderId="75" xfId="0" applyBorder="1" applyAlignment="1">
      <alignment horizontal="center" vertical="center" wrapText="1"/>
    </xf>
    <xf numFmtId="9" fontId="5" fillId="15" borderId="99" xfId="0" applyNumberFormat="1" applyFont="1" applyFill="1" applyBorder="1" applyAlignment="1" applyProtection="1">
      <alignment horizontal="center" vertical="center" wrapText="1"/>
      <protection locked="0"/>
    </xf>
    <xf numFmtId="2" fontId="5" fillId="15" borderId="100" xfId="0" applyNumberFormat="1" applyFont="1" applyFill="1" applyBorder="1" applyAlignment="1" applyProtection="1">
      <alignment horizontal="center" vertical="center" wrapText="1"/>
      <protection locked="0"/>
    </xf>
    <xf numFmtId="9" fontId="2" fillId="14" borderId="101" xfId="0" applyNumberFormat="1" applyFont="1" applyFill="1" applyBorder="1" applyAlignment="1" applyProtection="1">
      <alignment horizontal="center" vertical="center" wrapText="1" readingOrder="1"/>
      <protection locked="0"/>
    </xf>
    <xf numFmtId="9" fontId="5" fillId="15" borderId="102" xfId="0" applyNumberFormat="1" applyFont="1" applyFill="1" applyBorder="1" applyAlignment="1" applyProtection="1">
      <alignment horizontal="center" vertical="center" wrapText="1"/>
      <protection locked="0"/>
    </xf>
    <xf numFmtId="2" fontId="2" fillId="15" borderId="103" xfId="0" applyNumberFormat="1" applyFont="1" applyFill="1" applyBorder="1" applyAlignment="1" applyProtection="1">
      <alignment horizontal="center" vertical="center" wrapText="1"/>
      <protection locked="0"/>
    </xf>
    <xf numFmtId="9" fontId="2" fillId="14" borderId="104" xfId="0" applyNumberFormat="1" applyFont="1" applyFill="1" applyBorder="1" applyAlignment="1" applyProtection="1">
      <alignment horizontal="center" vertical="center" wrapText="1" readingOrder="1"/>
      <protection locked="0"/>
    </xf>
    <xf numFmtId="9" fontId="5" fillId="15" borderId="105" xfId="0" applyNumberFormat="1" applyFont="1" applyFill="1" applyBorder="1" applyAlignment="1" applyProtection="1">
      <alignment horizontal="center" vertical="center" wrapText="1"/>
      <protection locked="0"/>
    </xf>
    <xf numFmtId="2" fontId="2" fillId="15" borderId="106" xfId="0" applyNumberFormat="1" applyFont="1" applyFill="1" applyBorder="1" applyAlignment="1" applyProtection="1">
      <alignment horizontal="center" vertical="center" wrapText="1"/>
      <protection locked="0"/>
    </xf>
    <xf numFmtId="9" fontId="2" fillId="14" borderId="109" xfId="0" applyNumberFormat="1" applyFont="1" applyFill="1" applyBorder="1" applyAlignment="1" applyProtection="1">
      <alignment horizontal="center" vertical="center" wrapText="1" readingOrder="1"/>
      <protection locked="0"/>
    </xf>
    <xf numFmtId="9" fontId="2" fillId="14" borderId="110" xfId="0" applyNumberFormat="1" applyFont="1" applyFill="1" applyBorder="1" applyAlignment="1" applyProtection="1">
      <alignment horizontal="center" vertical="center" wrapText="1" readingOrder="1"/>
      <protection locked="0"/>
    </xf>
    <xf numFmtId="9" fontId="2" fillId="14" borderId="111" xfId="0" applyNumberFormat="1" applyFont="1" applyFill="1" applyBorder="1" applyAlignment="1" applyProtection="1">
      <alignment horizontal="center" vertical="center" wrapText="1" readingOrder="1"/>
      <protection locked="0"/>
    </xf>
    <xf numFmtId="0" fontId="35" fillId="6" borderId="1" xfId="0" applyFont="1" applyFill="1" applyBorder="1" applyAlignment="1" applyProtection="1">
      <alignment horizontal="center" vertical="center"/>
    </xf>
    <xf numFmtId="0" fontId="2" fillId="0" borderId="57" xfId="0" applyFont="1" applyBorder="1" applyAlignment="1" applyProtection="1">
      <alignment horizontal="center"/>
    </xf>
    <xf numFmtId="0" fontId="43" fillId="12" borderId="0" xfId="0" applyFont="1" applyFill="1" applyAlignment="1" applyProtection="1">
      <alignment horizontal="center" wrapText="1"/>
    </xf>
    <xf numFmtId="1" fontId="2" fillId="0" borderId="14" xfId="0" quotePrefix="1" applyNumberFormat="1" applyFont="1" applyBorder="1" applyAlignment="1" applyProtection="1">
      <alignment horizontal="center" vertical="center"/>
    </xf>
    <xf numFmtId="0" fontId="32" fillId="2" borderId="0" xfId="0" applyFont="1" applyFill="1" applyProtection="1"/>
    <xf numFmtId="2" fontId="3" fillId="0" borderId="0" xfId="0" applyNumberFormat="1" applyFont="1" applyFill="1" applyBorder="1" applyAlignment="1" applyProtection="1">
      <alignment horizontal="center" vertical="center" wrapText="1"/>
    </xf>
    <xf numFmtId="186" fontId="0" fillId="6" borderId="19" xfId="0" applyNumberFormat="1" applyFill="1" applyBorder="1" applyAlignment="1" applyProtection="1">
      <alignment horizontal="center" vertical="center"/>
    </xf>
    <xf numFmtId="186" fontId="0" fillId="6" borderId="15" xfId="0" applyNumberFormat="1" applyFill="1" applyBorder="1" applyAlignment="1" applyProtection="1">
      <alignment horizontal="center" vertical="center"/>
    </xf>
    <xf numFmtId="186" fontId="0" fillId="6" borderId="55" xfId="0" applyNumberFormat="1" applyFill="1" applyBorder="1" applyAlignment="1" applyProtection="1">
      <alignment horizontal="center" vertical="center"/>
    </xf>
    <xf numFmtId="0" fontId="0" fillId="2" borderId="20" xfId="0" applyFill="1" applyBorder="1" applyAlignment="1" applyProtection="1">
      <alignment horizontal="center" wrapText="1"/>
    </xf>
    <xf numFmtId="171" fontId="0" fillId="2" borderId="31" xfId="0" applyNumberFormat="1" applyFill="1" applyBorder="1" applyAlignment="1" applyProtection="1">
      <alignment horizontal="center"/>
    </xf>
    <xf numFmtId="2" fontId="1" fillId="0" borderId="14" xfId="0" applyNumberFormat="1" applyFont="1" applyFill="1" applyBorder="1" applyProtection="1"/>
    <xf numFmtId="2" fontId="1" fillId="0" borderId="55" xfId="0" applyNumberFormat="1" applyFont="1" applyFill="1" applyBorder="1" applyProtection="1"/>
    <xf numFmtId="9" fontId="1" fillId="0" borderId="14" xfId="0" applyNumberFormat="1" applyFont="1" applyFill="1" applyBorder="1" applyAlignment="1" applyProtection="1">
      <alignment horizontal="center" vertical="center"/>
    </xf>
    <xf numFmtId="0" fontId="0" fillId="0" borderId="14" xfId="0" applyBorder="1" applyAlignment="1" applyProtection="1">
      <alignment horizontal="center"/>
    </xf>
    <xf numFmtId="2" fontId="0" fillId="0" borderId="55" xfId="0" applyNumberFormat="1" applyFill="1" applyBorder="1" applyAlignment="1" applyProtection="1">
      <alignment horizontal="center"/>
    </xf>
    <xf numFmtId="181" fontId="0" fillId="0" borderId="0" xfId="10" applyNumberFormat="1" applyFont="1"/>
    <xf numFmtId="9" fontId="0" fillId="14" borderId="124" xfId="0" applyNumberFormat="1" applyFill="1" applyBorder="1" applyAlignment="1" applyProtection="1">
      <alignment horizontal="center" vertical="center" wrapText="1"/>
      <protection locked="0"/>
    </xf>
    <xf numFmtId="2" fontId="5" fillId="15" borderId="125" xfId="0" applyNumberFormat="1" applyFont="1" applyFill="1" applyBorder="1" applyAlignment="1" applyProtection="1">
      <alignment horizontal="center" vertical="center" wrapText="1"/>
      <protection locked="0"/>
    </xf>
    <xf numFmtId="9" fontId="2" fillId="14" borderId="113" xfId="0" applyNumberFormat="1" applyFont="1" applyFill="1" applyBorder="1" applyAlignment="1" applyProtection="1">
      <alignment horizontal="center" vertical="center" wrapText="1" readingOrder="1"/>
      <protection locked="0"/>
    </xf>
    <xf numFmtId="9" fontId="5" fillId="15" borderId="107" xfId="0" applyNumberFormat="1" applyFont="1" applyFill="1" applyBorder="1" applyAlignment="1" applyProtection="1">
      <alignment horizontal="center" vertical="center" wrapText="1"/>
      <protection locked="0"/>
    </xf>
    <xf numFmtId="2" fontId="5" fillId="15" borderId="126" xfId="0" applyNumberFormat="1" applyFont="1" applyFill="1" applyBorder="1" applyAlignment="1" applyProtection="1">
      <alignment horizontal="center" vertical="center" wrapText="1"/>
      <protection locked="0"/>
    </xf>
    <xf numFmtId="9" fontId="2" fillId="14" borderId="114" xfId="0" applyNumberFormat="1" applyFont="1" applyFill="1" applyBorder="1" applyAlignment="1" applyProtection="1">
      <alignment horizontal="center" vertical="center" wrapText="1" readingOrder="1"/>
      <protection locked="0"/>
    </xf>
    <xf numFmtId="9" fontId="5" fillId="15" borderId="108" xfId="0" applyNumberFormat="1" applyFont="1" applyFill="1" applyBorder="1" applyAlignment="1" applyProtection="1">
      <alignment horizontal="center" vertical="center" wrapText="1"/>
      <protection locked="0"/>
    </xf>
    <xf numFmtId="2" fontId="5" fillId="15" borderId="127" xfId="0" applyNumberFormat="1" applyFont="1" applyFill="1" applyBorder="1" applyAlignment="1" applyProtection="1">
      <alignment horizontal="center" vertical="center" wrapText="1"/>
      <protection locked="0"/>
    </xf>
    <xf numFmtId="9" fontId="0" fillId="14" borderId="128" xfId="0" applyNumberFormat="1" applyFill="1" applyBorder="1" applyAlignment="1" applyProtection="1">
      <alignment horizontal="center" vertical="center" wrapText="1"/>
      <protection locked="0"/>
    </xf>
    <xf numFmtId="0" fontId="33" fillId="0" borderId="1" xfId="0" applyFont="1" applyBorder="1" applyProtection="1"/>
    <xf numFmtId="0" fontId="32" fillId="2" borderId="0" xfId="0" applyFont="1" applyFill="1" applyAlignment="1" applyProtection="1">
      <alignment horizontal="center"/>
    </xf>
    <xf numFmtId="0" fontId="2" fillId="0" borderId="0" xfId="0" applyFont="1"/>
    <xf numFmtId="173" fontId="8" fillId="0" borderId="0" xfId="0" applyNumberFormat="1" applyFont="1" applyFill="1" applyBorder="1" applyAlignment="1" applyProtection="1">
      <alignment horizontal="center" vertical="center"/>
    </xf>
    <xf numFmtId="173" fontId="2" fillId="3" borderId="1" xfId="0" applyNumberFormat="1" applyFont="1" applyFill="1" applyBorder="1" applyAlignment="1" applyProtection="1">
      <alignment horizontal="center" vertical="center" wrapText="1"/>
    </xf>
    <xf numFmtId="173" fontId="2" fillId="3" borderId="55" xfId="0" applyNumberFormat="1" applyFont="1" applyFill="1" applyBorder="1" applyAlignment="1" applyProtection="1">
      <alignment horizontal="center" vertical="center" wrapText="1"/>
    </xf>
    <xf numFmtId="173" fontId="2" fillId="3" borderId="14" xfId="0" applyNumberFormat="1" applyFont="1" applyFill="1" applyBorder="1" applyAlignment="1" applyProtection="1">
      <alignment horizontal="center" vertical="center" wrapText="1"/>
    </xf>
    <xf numFmtId="10" fontId="2" fillId="3" borderId="14" xfId="0" applyNumberFormat="1" applyFont="1" applyFill="1" applyBorder="1" applyAlignment="1" applyProtection="1">
      <alignment horizontal="center" vertical="center"/>
    </xf>
    <xf numFmtId="10" fontId="2" fillId="3" borderId="55" xfId="0" applyNumberFormat="1" applyFont="1" applyFill="1" applyBorder="1" applyAlignment="1" applyProtection="1">
      <alignment horizontal="center" vertical="center"/>
    </xf>
    <xf numFmtId="0" fontId="2" fillId="0" borderId="65" xfId="0" applyFont="1" applyFill="1" applyBorder="1" applyAlignment="1" applyProtection="1">
      <alignment horizontal="center" vertical="top" textRotation="90"/>
    </xf>
    <xf numFmtId="0" fontId="0" fillId="0" borderId="72" xfId="0" applyBorder="1" applyAlignment="1">
      <alignment horizontal="center" vertical="top" textRotation="90"/>
    </xf>
    <xf numFmtId="0" fontId="8" fillId="0" borderId="0" xfId="0" applyFont="1" applyAlignment="1" applyProtection="1">
      <alignment horizontal="left"/>
    </xf>
    <xf numFmtId="0" fontId="0" fillId="6" borderId="1" xfId="0" applyFill="1" applyBorder="1" applyAlignment="1" applyProtection="1">
      <alignment horizontal="center" vertical="center"/>
      <protection locked="0"/>
    </xf>
    <xf numFmtId="0" fontId="41" fillId="0" borderId="0" xfId="0" applyFont="1" applyFill="1" applyBorder="1" applyAlignment="1" applyProtection="1">
      <alignment horizontal="left" vertical="center"/>
    </xf>
    <xf numFmtId="0" fontId="2" fillId="10" borderId="0" xfId="0" applyFont="1" applyFill="1" applyProtection="1"/>
    <xf numFmtId="0" fontId="32" fillId="10" borderId="0" xfId="0" applyFont="1" applyFill="1" applyProtection="1"/>
    <xf numFmtId="0" fontId="32" fillId="0" borderId="0" xfId="0" applyFont="1" applyAlignment="1" applyProtection="1">
      <alignment vertical="top"/>
    </xf>
    <xf numFmtId="0" fontId="38" fillId="0" borderId="17" xfId="0" applyFont="1" applyFill="1" applyBorder="1" applyAlignment="1" applyProtection="1">
      <alignment horizontal="right" vertical="top" textRotation="90"/>
    </xf>
    <xf numFmtId="0" fontId="38" fillId="0" borderId="9" xfId="0" applyFont="1" applyFill="1" applyBorder="1" applyAlignment="1">
      <alignment horizontal="right" vertical="top" textRotation="90"/>
    </xf>
    <xf numFmtId="169" fontId="47" fillId="0" borderId="76" xfId="0" applyNumberFormat="1" applyFont="1" applyBorder="1" applyProtection="1"/>
    <xf numFmtId="0" fontId="47" fillId="0" borderId="76" xfId="0" applyFont="1" applyBorder="1" applyProtection="1"/>
    <xf numFmtId="0" fontId="48" fillId="0" borderId="76" xfId="0" applyFont="1" applyBorder="1" applyProtection="1"/>
    <xf numFmtId="0" fontId="48" fillId="0" borderId="64" xfId="0" applyFont="1" applyBorder="1" applyProtection="1"/>
    <xf numFmtId="0" fontId="48" fillId="0" borderId="77" xfId="0" applyFont="1" applyBorder="1" applyProtection="1"/>
    <xf numFmtId="0" fontId="29" fillId="0" borderId="14" xfId="0" applyFont="1" applyBorder="1" applyAlignment="1" applyProtection="1">
      <alignment horizontal="left" vertical="center"/>
    </xf>
    <xf numFmtId="0" fontId="29" fillId="0" borderId="0" xfId="0" applyFont="1" applyBorder="1" applyAlignment="1" applyProtection="1">
      <alignment horizontal="left" vertical="center"/>
    </xf>
    <xf numFmtId="0" fontId="29" fillId="0" borderId="62" xfId="0" applyFont="1" applyBorder="1" applyAlignment="1" applyProtection="1">
      <alignment horizontal="left" vertical="center"/>
    </xf>
    <xf numFmtId="0" fontId="29" fillId="0" borderId="23" xfId="0" applyFont="1" applyBorder="1" applyAlignment="1" applyProtection="1">
      <alignment horizontal="left" vertical="center"/>
    </xf>
    <xf numFmtId="0" fontId="29" fillId="0" borderId="26" xfId="0" applyFont="1" applyBorder="1" applyAlignment="1" applyProtection="1">
      <alignment horizontal="left" vertical="center"/>
    </xf>
    <xf numFmtId="0" fontId="29" fillId="0" borderId="90" xfId="0" applyFont="1" applyBorder="1" applyAlignment="1" applyProtection="1">
      <alignment horizontal="left" vertical="center"/>
    </xf>
    <xf numFmtId="0" fontId="2" fillId="0" borderId="1" xfId="0" applyFont="1" applyBorder="1" applyAlignment="1" applyProtection="1">
      <alignment horizontal="left" vertical="center" wrapText="1"/>
      <protection locked="0"/>
    </xf>
    <xf numFmtId="0" fontId="5" fillId="0" borderId="1" xfId="0" applyFont="1" applyBorder="1" applyAlignment="1" applyProtection="1">
      <alignment horizontal="left" vertical="center" wrapText="1"/>
      <protection locked="0"/>
    </xf>
    <xf numFmtId="0" fontId="5" fillId="0" borderId="79" xfId="0" applyFont="1" applyBorder="1" applyAlignment="1" applyProtection="1">
      <alignment horizontal="left" vertical="center" wrapText="1"/>
      <protection locked="0"/>
    </xf>
    <xf numFmtId="0" fontId="2" fillId="0" borderId="87" xfId="0" applyFont="1" applyBorder="1" applyAlignment="1" applyProtection="1">
      <alignment vertical="center" wrapText="1" readingOrder="1"/>
      <protection locked="0"/>
    </xf>
    <xf numFmtId="0" fontId="2" fillId="0" borderId="66" xfId="0" applyFont="1" applyBorder="1" applyAlignment="1" applyProtection="1">
      <alignment vertical="center" wrapText="1" readingOrder="1"/>
      <protection locked="0"/>
    </xf>
    <xf numFmtId="0" fontId="2" fillId="0" borderId="67" xfId="0" applyFont="1" applyBorder="1" applyAlignment="1" applyProtection="1">
      <alignment vertical="center" wrapText="1" readingOrder="1"/>
      <protection locked="0"/>
    </xf>
    <xf numFmtId="0" fontId="5" fillId="0" borderId="66" xfId="0" applyFont="1" applyBorder="1" applyAlignment="1" applyProtection="1">
      <alignment vertical="center" wrapText="1" readingOrder="1"/>
      <protection locked="0"/>
    </xf>
    <xf numFmtId="0" fontId="2" fillId="0" borderId="82" xfId="0" applyFont="1" applyBorder="1" applyAlignment="1" applyProtection="1">
      <alignment vertical="center" wrapText="1" readingOrder="1"/>
      <protection locked="0"/>
    </xf>
    <xf numFmtId="0" fontId="2" fillId="12" borderId="0" xfId="0" applyFont="1" applyFill="1" applyProtection="1"/>
    <xf numFmtId="0" fontId="2" fillId="12" borderId="0" xfId="0" applyFont="1" applyFill="1" applyAlignment="1" applyProtection="1">
      <alignment horizontal="left"/>
    </xf>
    <xf numFmtId="0" fontId="2" fillId="0" borderId="1" xfId="0" applyFont="1" applyBorder="1" applyAlignment="1" applyProtection="1">
      <alignment vertical="center" wrapText="1"/>
      <protection locked="0"/>
    </xf>
    <xf numFmtId="0" fontId="0" fillId="0" borderId="1" xfId="0" applyBorder="1" applyAlignment="1" applyProtection="1">
      <alignment vertical="center" wrapText="1"/>
      <protection locked="0"/>
    </xf>
    <xf numFmtId="0" fontId="0" fillId="0" borderId="79" xfId="0" applyBorder="1" applyAlignment="1" applyProtection="1">
      <alignment vertical="center" wrapText="1"/>
      <protection locked="0"/>
    </xf>
    <xf numFmtId="0" fontId="0" fillId="0" borderId="91" xfId="0" applyBorder="1" applyAlignment="1" applyProtection="1">
      <alignment vertical="center" wrapText="1"/>
      <protection locked="0"/>
    </xf>
    <xf numFmtId="0" fontId="0" fillId="0" borderId="92" xfId="0" applyBorder="1" applyAlignment="1" applyProtection="1">
      <alignment vertical="center" wrapText="1"/>
      <protection locked="0"/>
    </xf>
    <xf numFmtId="0" fontId="0" fillId="0" borderId="93" xfId="0" applyBorder="1" applyAlignment="1" applyProtection="1">
      <alignment vertical="center" wrapText="1"/>
      <protection locked="0"/>
    </xf>
    <xf numFmtId="0" fontId="2" fillId="0" borderId="96" xfId="0" applyFont="1" applyBorder="1" applyAlignment="1" applyProtection="1">
      <alignment vertical="center" wrapText="1" readingOrder="1"/>
      <protection locked="0"/>
    </xf>
    <xf numFmtId="0" fontId="2" fillId="0" borderId="97" xfId="0" applyFont="1" applyBorder="1" applyAlignment="1" applyProtection="1">
      <alignment vertical="center" wrapText="1"/>
      <protection locked="0"/>
    </xf>
    <xf numFmtId="0" fontId="2" fillId="0" borderId="98" xfId="0" applyFont="1" applyBorder="1" applyAlignment="1" applyProtection="1">
      <alignment vertical="center" wrapText="1"/>
      <protection locked="0"/>
    </xf>
    <xf numFmtId="0" fontId="0" fillId="0" borderId="1" xfId="0" applyBorder="1" applyAlignment="1" applyProtection="1">
      <alignment horizontal="left" vertical="center" wrapText="1"/>
      <protection locked="0"/>
    </xf>
    <xf numFmtId="0" fontId="0" fillId="0" borderId="79" xfId="0" applyBorder="1" applyAlignment="1" applyProtection="1">
      <alignment horizontal="left" vertical="center" wrapText="1"/>
      <protection locked="0"/>
    </xf>
    <xf numFmtId="0" fontId="29" fillId="0" borderId="78" xfId="0" applyFont="1" applyBorder="1" applyAlignment="1" applyProtection="1">
      <alignment horizontal="left" vertical="center"/>
    </xf>
    <xf numFmtId="0" fontId="49" fillId="2" borderId="0" xfId="0" applyFont="1" applyFill="1" applyBorder="1" applyProtection="1"/>
    <xf numFmtId="0" fontId="49" fillId="2" borderId="0" xfId="0" applyFont="1" applyFill="1" applyProtection="1"/>
    <xf numFmtId="0" fontId="9" fillId="10" borderId="57" xfId="0" applyFont="1" applyFill="1" applyBorder="1" applyAlignment="1" applyProtection="1">
      <alignment horizontal="centerContinuous"/>
    </xf>
    <xf numFmtId="0" fontId="0" fillId="10" borderId="57" xfId="0" applyFill="1" applyBorder="1" applyAlignment="1" applyProtection="1">
      <alignment horizontal="centerContinuous"/>
    </xf>
    <xf numFmtId="0" fontId="26" fillId="0" borderId="0" xfId="0" applyFont="1" applyAlignment="1" applyProtection="1">
      <alignment wrapText="1"/>
    </xf>
    <xf numFmtId="0" fontId="0" fillId="10" borderId="6" xfId="0" applyFill="1" applyBorder="1" applyProtection="1"/>
    <xf numFmtId="0" fontId="32" fillId="0" borderId="0" xfId="0" applyFont="1" applyAlignment="1" applyProtection="1">
      <alignment horizontal="center"/>
    </xf>
    <xf numFmtId="0" fontId="42" fillId="0" borderId="0" xfId="0" applyFont="1" applyAlignment="1" applyProtection="1">
      <alignment horizontal="center"/>
    </xf>
    <xf numFmtId="0" fontId="9" fillId="5" borderId="4" xfId="0" applyFont="1" applyFill="1" applyBorder="1" applyAlignment="1">
      <alignment horizontal="center" vertical="center" wrapText="1"/>
    </xf>
    <xf numFmtId="166" fontId="0" fillId="0" borderId="133" xfId="0" applyNumberFormat="1" applyBorder="1" applyAlignment="1" applyProtection="1">
      <alignment horizontal="center" vertical="center"/>
      <protection locked="0"/>
    </xf>
    <xf numFmtId="171" fontId="0" fillId="16" borderId="14" xfId="0" applyNumberFormat="1" applyFill="1" applyBorder="1" applyAlignment="1" applyProtection="1">
      <alignment horizontal="center" vertical="center"/>
    </xf>
    <xf numFmtId="171" fontId="0" fillId="16" borderId="1" xfId="0" applyNumberFormat="1" applyFill="1" applyBorder="1" applyAlignment="1" applyProtection="1">
      <alignment horizontal="center" vertical="center"/>
    </xf>
    <xf numFmtId="187" fontId="0" fillId="7" borderId="1" xfId="0" applyNumberFormat="1" applyFill="1" applyBorder="1" applyAlignment="1" applyProtection="1">
      <alignment horizontal="center" vertical="center"/>
    </xf>
    <xf numFmtId="187" fontId="0" fillId="7" borderId="24" xfId="0" applyNumberFormat="1" applyFill="1" applyBorder="1" applyAlignment="1" applyProtection="1">
      <alignment horizontal="center" vertical="center"/>
    </xf>
    <xf numFmtId="178" fontId="0" fillId="7" borderId="1" xfId="0" applyNumberFormat="1" applyFill="1" applyBorder="1" applyAlignment="1" applyProtection="1">
      <alignment horizontal="center" vertical="center"/>
    </xf>
    <xf numFmtId="178" fontId="0" fillId="7" borderId="11" xfId="0" applyNumberFormat="1" applyFill="1" applyBorder="1" applyAlignment="1" applyProtection="1">
      <alignment horizontal="center" vertical="center"/>
    </xf>
    <xf numFmtId="164" fontId="0" fillId="0" borderId="0" xfId="0" applyNumberFormat="1" applyFill="1" applyAlignment="1" applyProtection="1">
      <alignment horizontal="center" vertical="center"/>
    </xf>
    <xf numFmtId="168" fontId="2" fillId="6" borderId="11" xfId="0" applyNumberFormat="1" applyFont="1" applyFill="1" applyBorder="1" applyAlignment="1" applyProtection="1">
      <alignment horizontal="center" vertical="center"/>
    </xf>
    <xf numFmtId="0" fontId="32" fillId="0" borderId="0" xfId="0" applyFont="1" applyAlignment="1" applyProtection="1">
      <alignment horizontal="left"/>
    </xf>
    <xf numFmtId="0" fontId="48" fillId="0" borderId="0" xfId="0" applyFont="1" applyBorder="1" applyProtection="1"/>
    <xf numFmtId="2" fontId="3" fillId="0" borderId="28" xfId="0" applyNumberFormat="1" applyFont="1" applyFill="1" applyBorder="1" applyAlignment="1" applyProtection="1">
      <alignment horizontal="center" vertical="center" wrapText="1"/>
    </xf>
    <xf numFmtId="0" fontId="0" fillId="0" borderId="57" xfId="0" applyBorder="1" applyProtection="1"/>
    <xf numFmtId="0" fontId="9" fillId="0" borderId="73" xfId="0" applyFont="1" applyBorder="1" applyAlignment="1" applyProtection="1">
      <alignment horizontal="center"/>
    </xf>
    <xf numFmtId="0" fontId="9" fillId="0" borderId="7" xfId="0" applyFont="1" applyBorder="1" applyAlignment="1" applyProtection="1">
      <alignment horizontal="center"/>
    </xf>
    <xf numFmtId="0" fontId="35" fillId="2" borderId="0" xfId="0" applyFont="1" applyFill="1" applyAlignment="1" applyProtection="1">
      <alignment wrapText="1"/>
    </xf>
    <xf numFmtId="0" fontId="35" fillId="0" borderId="0" xfId="0" applyFont="1" applyProtection="1"/>
    <xf numFmtId="0" fontId="34" fillId="0" borderId="0" xfId="0" applyFont="1" applyAlignment="1" applyProtection="1">
      <alignment horizontal="center"/>
    </xf>
    <xf numFmtId="0" fontId="2" fillId="4" borderId="0" xfId="0" applyFont="1" applyFill="1" applyAlignment="1">
      <alignment horizontal="left" vertical="top" wrapText="1" indent="7"/>
    </xf>
    <xf numFmtId="0" fontId="2" fillId="4" borderId="0" xfId="0" applyFont="1" applyFill="1" applyAlignment="1">
      <alignment horizontal="left" vertical="top" wrapText="1" indent="8"/>
    </xf>
    <xf numFmtId="0" fontId="2" fillId="4" borderId="0" xfId="0" applyFont="1" applyFill="1" applyAlignment="1">
      <alignment horizontal="left" vertical="top" wrapText="1" indent="3"/>
    </xf>
    <xf numFmtId="0" fontId="0" fillId="0" borderId="0" xfId="0"/>
    <xf numFmtId="0" fontId="0" fillId="2" borderId="0" xfId="0" applyFill="1" applyBorder="1"/>
    <xf numFmtId="0" fontId="0" fillId="2" borderId="0" xfId="0" applyFill="1"/>
    <xf numFmtId="0" fontId="0" fillId="4" borderId="0" xfId="0" applyFill="1"/>
    <xf numFmtId="0" fontId="9" fillId="4" borderId="0" xfId="0" applyFont="1" applyFill="1"/>
    <xf numFmtId="174" fontId="21" fillId="4" borderId="0" xfId="0" applyNumberFormat="1" applyFont="1" applyFill="1" applyAlignment="1">
      <alignment vertical="top"/>
    </xf>
    <xf numFmtId="174" fontId="0" fillId="4" borderId="0" xfId="0" applyNumberFormat="1" applyFill="1" applyAlignment="1">
      <alignment vertical="top"/>
    </xf>
    <xf numFmtId="0" fontId="2" fillId="4" borderId="0" xfId="0" applyFont="1" applyFill="1" applyAlignment="1">
      <alignment vertical="top" wrapText="1"/>
    </xf>
    <xf numFmtId="9" fontId="2" fillId="14" borderId="110" xfId="0" applyNumberFormat="1" applyFont="1" applyFill="1" applyBorder="1" applyAlignment="1" applyProtection="1">
      <alignment horizontal="center" vertical="center" wrapText="1" readingOrder="1"/>
      <protection locked="0"/>
    </xf>
    <xf numFmtId="0" fontId="2" fillId="4" borderId="0" xfId="0" applyFont="1" applyFill="1" applyAlignment="1">
      <alignment horizontal="left" vertical="top" wrapText="1" indent="2"/>
    </xf>
    <xf numFmtId="0" fontId="2" fillId="4" borderId="6" xfId="0" applyFont="1" applyFill="1" applyBorder="1"/>
    <xf numFmtId="49" fontId="2" fillId="13" borderId="0" xfId="0" applyNumberFormat="1" applyFont="1" applyFill="1"/>
    <xf numFmtId="0" fontId="2" fillId="13" borderId="0" xfId="0" applyFont="1" applyFill="1" applyAlignment="1">
      <alignment vertical="top" wrapText="1"/>
    </xf>
    <xf numFmtId="0" fontId="0" fillId="20" borderId="0" xfId="0" applyFill="1"/>
    <xf numFmtId="0" fontId="0" fillId="20" borderId="0" xfId="0" applyFill="1" applyProtection="1">
      <protection locked="0"/>
    </xf>
    <xf numFmtId="0" fontId="0" fillId="20" borderId="0" xfId="0" applyFill="1" applyBorder="1"/>
    <xf numFmtId="176" fontId="50" fillId="20" borderId="0" xfId="0" applyNumberFormat="1" applyFont="1" applyFill="1" applyBorder="1" applyProtection="1"/>
    <xf numFmtId="0" fontId="0" fillId="20" borderId="0" xfId="0" applyFill="1" applyProtection="1"/>
    <xf numFmtId="0" fontId="50" fillId="20" borderId="137" xfId="0" applyFont="1" applyFill="1" applyBorder="1" applyProtection="1"/>
    <xf numFmtId="0" fontId="0" fillId="20" borderId="137" xfId="0" applyFill="1" applyBorder="1" applyProtection="1"/>
    <xf numFmtId="0" fontId="0" fillId="20" borderId="0" xfId="0" applyFill="1" applyBorder="1" applyProtection="1"/>
    <xf numFmtId="0" fontId="51" fillId="20" borderId="0" xfId="0" applyFont="1" applyFill="1" applyProtection="1"/>
    <xf numFmtId="178" fontId="38" fillId="0" borderId="0" xfId="0" applyNumberFormat="1" applyFont="1" applyFill="1" applyBorder="1" applyAlignment="1" applyProtection="1">
      <alignment horizontal="center" vertical="center"/>
    </xf>
    <xf numFmtId="0" fontId="0" fillId="21" borderId="0" xfId="0" applyFill="1" applyProtection="1"/>
    <xf numFmtId="0" fontId="0" fillId="21" borderId="0" xfId="0" applyFill="1" applyAlignment="1" applyProtection="1">
      <alignment horizontal="left"/>
    </xf>
    <xf numFmtId="0" fontId="32" fillId="21" borderId="0" xfId="0" applyFont="1" applyFill="1" applyProtection="1"/>
    <xf numFmtId="0" fontId="2" fillId="0" borderId="97" xfId="0" applyFont="1" applyBorder="1" applyAlignment="1" applyProtection="1">
      <alignment vertical="center" wrapText="1" readingOrder="1"/>
      <protection locked="0"/>
    </xf>
    <xf numFmtId="0" fontId="2" fillId="0" borderId="98" xfId="0" applyFont="1" applyBorder="1" applyAlignment="1" applyProtection="1">
      <alignment vertical="center" wrapText="1" readingOrder="1"/>
      <protection locked="0"/>
    </xf>
    <xf numFmtId="0" fontId="0" fillId="0" borderId="84" xfId="0" applyBorder="1" applyAlignment="1" applyProtection="1">
      <alignment vertical="center" wrapText="1" readingOrder="1"/>
      <protection locked="0"/>
    </xf>
    <xf numFmtId="0" fontId="0" fillId="0" borderId="86" xfId="0" applyBorder="1" applyAlignment="1" applyProtection="1">
      <alignment vertical="center" wrapText="1" readingOrder="1"/>
      <protection locked="0"/>
    </xf>
    <xf numFmtId="0" fontId="0" fillId="0" borderId="85" xfId="0" applyBorder="1" applyAlignment="1" applyProtection="1">
      <alignment vertical="center" wrapText="1" readingOrder="1"/>
      <protection locked="0"/>
    </xf>
    <xf numFmtId="0" fontId="0" fillId="0" borderId="95" xfId="0" applyBorder="1" applyAlignment="1" applyProtection="1">
      <alignment vertical="center" wrapText="1" readingOrder="1"/>
      <protection locked="0"/>
    </xf>
    <xf numFmtId="0" fontId="52" fillId="0" borderId="0" xfId="0" applyFont="1" applyAlignment="1">
      <alignment vertical="center"/>
    </xf>
    <xf numFmtId="0" fontId="2" fillId="0" borderId="96" xfId="0" quotePrefix="1" applyFont="1" applyBorder="1" applyAlignment="1" applyProtection="1">
      <alignment vertical="center" wrapText="1" readingOrder="1"/>
      <protection locked="0"/>
    </xf>
    <xf numFmtId="0" fontId="3" fillId="0" borderId="0" xfId="0" applyFont="1"/>
    <xf numFmtId="0" fontId="29" fillId="0" borderId="0" xfId="0" applyFont="1"/>
    <xf numFmtId="0" fontId="29" fillId="0" borderId="138" xfId="0" applyFont="1" applyBorder="1"/>
    <xf numFmtId="0" fontId="29" fillId="0" borderId="54" xfId="0" applyFont="1" applyBorder="1"/>
    <xf numFmtId="0" fontId="29" fillId="0" borderId="0" xfId="0" applyFont="1" applyBorder="1"/>
    <xf numFmtId="0" fontId="29" fillId="0" borderId="53" xfId="0" applyFont="1" applyBorder="1"/>
    <xf numFmtId="0" fontId="29" fillId="0" borderId="17" xfId="0" applyFont="1" applyBorder="1"/>
    <xf numFmtId="0" fontId="29" fillId="0" borderId="50" xfId="0" applyFont="1" applyBorder="1"/>
    <xf numFmtId="0" fontId="29" fillId="0" borderId="57" xfId="0" applyFont="1" applyBorder="1"/>
    <xf numFmtId="0" fontId="29" fillId="0" borderId="9" xfId="0" applyFont="1" applyBorder="1"/>
    <xf numFmtId="0" fontId="53" fillId="0" borderId="17" xfId="0" applyFont="1" applyFill="1" applyBorder="1" applyAlignment="1">
      <alignment horizontal="right"/>
    </xf>
    <xf numFmtId="0" fontId="29" fillId="0" borderId="139" xfId="0" applyFont="1" applyBorder="1"/>
    <xf numFmtId="0" fontId="29" fillId="0" borderId="7" xfId="0" applyFont="1" applyBorder="1"/>
    <xf numFmtId="0" fontId="0" fillId="0" borderId="140" xfId="0" applyBorder="1"/>
    <xf numFmtId="0" fontId="0" fillId="0" borderId="30" xfId="0" applyBorder="1"/>
    <xf numFmtId="0" fontId="39" fillId="0" borderId="141" xfId="0" applyFont="1" applyBorder="1" applyAlignment="1">
      <alignment horizontal="center"/>
    </xf>
    <xf numFmtId="0" fontId="39" fillId="0" borderId="142" xfId="0" applyFont="1" applyBorder="1" applyAlignment="1">
      <alignment horizontal="center"/>
    </xf>
    <xf numFmtId="0" fontId="34" fillId="0" borderId="143" xfId="0" applyFont="1" applyBorder="1" applyAlignment="1">
      <alignment horizontal="right" indent="1"/>
    </xf>
    <xf numFmtId="0" fontId="34" fillId="0" borderId="0" xfId="0" applyFont="1" applyBorder="1" applyAlignment="1">
      <alignment horizontal="right" indent="1"/>
    </xf>
    <xf numFmtId="0" fontId="0" fillId="18" borderId="0" xfId="0" applyNumberFormat="1" applyFill="1" applyBorder="1" applyAlignment="1">
      <alignment horizontal="right" indent="1"/>
    </xf>
    <xf numFmtId="0" fontId="0" fillId="18" borderId="144" xfId="0" applyFill="1" applyBorder="1"/>
    <xf numFmtId="0" fontId="9" fillId="18" borderId="144" xfId="0" applyFont="1" applyFill="1" applyBorder="1"/>
    <xf numFmtId="0" fontId="34" fillId="0" borderId="145" xfId="0" applyFont="1" applyBorder="1" applyAlignment="1">
      <alignment horizontal="right" indent="1"/>
    </xf>
    <xf numFmtId="0" fontId="34" fillId="0" borderId="146" xfId="0" applyFont="1" applyBorder="1" applyAlignment="1">
      <alignment horizontal="right" indent="1"/>
    </xf>
    <xf numFmtId="0" fontId="0" fillId="18" borderId="146" xfId="0" applyFill="1" applyBorder="1" applyAlignment="1">
      <alignment horizontal="left"/>
    </xf>
    <xf numFmtId="0" fontId="0" fillId="18" borderId="146" xfId="0" applyNumberFormat="1" applyFill="1" applyBorder="1" applyAlignment="1">
      <alignment horizontal="right" indent="1"/>
    </xf>
    <xf numFmtId="0" fontId="0" fillId="18" borderId="147" xfId="0" applyFill="1" applyBorder="1"/>
    <xf numFmtId="0" fontId="0" fillId="0" borderId="0" xfId="0" applyAlignment="1" applyProtection="1">
      <alignment wrapText="1"/>
    </xf>
    <xf numFmtId="168" fontId="2" fillId="0" borderId="89" xfId="0" applyNumberFormat="1" applyFont="1" applyBorder="1" applyAlignment="1" applyProtection="1">
      <alignment horizontal="center" vertical="center" wrapText="1"/>
      <protection locked="0"/>
    </xf>
    <xf numFmtId="0" fontId="48" fillId="0" borderId="0" xfId="0" applyFont="1" applyBorder="1" applyAlignment="1" applyProtection="1">
      <alignment wrapText="1"/>
    </xf>
    <xf numFmtId="2" fontId="0" fillId="0" borderId="0" xfId="0" applyNumberFormat="1" applyBorder="1" applyAlignment="1" applyProtection="1">
      <alignment wrapText="1"/>
    </xf>
    <xf numFmtId="2" fontId="0" fillId="0" borderId="0" xfId="0" applyNumberFormat="1" applyAlignment="1" applyProtection="1">
      <alignment wrapText="1"/>
    </xf>
    <xf numFmtId="2" fontId="0" fillId="5" borderId="0" xfId="0" applyNumberFormat="1" applyFill="1" applyAlignment="1" applyProtection="1">
      <alignment wrapText="1"/>
    </xf>
    <xf numFmtId="182" fontId="38" fillId="12" borderId="116" xfId="0" applyNumberFormat="1" applyFont="1" applyFill="1" applyBorder="1" applyAlignment="1" applyProtection="1">
      <alignment horizontal="center" vertical="center" wrapText="1" readingOrder="1"/>
    </xf>
    <xf numFmtId="182" fontId="38" fillId="12" borderId="117" xfId="0" applyNumberFormat="1" applyFont="1" applyFill="1" applyBorder="1" applyAlignment="1" applyProtection="1">
      <alignment horizontal="center" vertical="center" wrapText="1" readingOrder="1"/>
    </xf>
    <xf numFmtId="171" fontId="38" fillId="12" borderId="118" xfId="0" applyNumberFormat="1" applyFont="1" applyFill="1" applyBorder="1" applyAlignment="1" applyProtection="1">
      <alignment horizontal="center" vertical="center" wrapText="1" readingOrder="1"/>
    </xf>
    <xf numFmtId="182" fontId="38" fillId="12" borderId="119" xfId="0" applyNumberFormat="1" applyFont="1" applyFill="1" applyBorder="1" applyAlignment="1" applyProtection="1">
      <alignment horizontal="center" vertical="center" wrapText="1" readingOrder="1"/>
    </xf>
    <xf numFmtId="182" fontId="38" fillId="12" borderId="120" xfId="0" applyNumberFormat="1" applyFont="1" applyFill="1" applyBorder="1" applyAlignment="1" applyProtection="1">
      <alignment horizontal="center" vertical="center" wrapText="1" readingOrder="1"/>
    </xf>
    <xf numFmtId="171" fontId="38" fillId="12" borderId="115" xfId="0" applyNumberFormat="1" applyFont="1" applyFill="1" applyBorder="1" applyAlignment="1" applyProtection="1">
      <alignment horizontal="center" vertical="center" wrapText="1" readingOrder="1"/>
    </xf>
    <xf numFmtId="182" fontId="38" fillId="12" borderId="121" xfId="0" applyNumberFormat="1" applyFont="1" applyFill="1" applyBorder="1" applyAlignment="1" applyProtection="1">
      <alignment horizontal="center" vertical="center" wrapText="1" readingOrder="1"/>
    </xf>
    <xf numFmtId="182" fontId="38" fillId="12" borderId="122" xfId="0" applyNumberFormat="1" applyFont="1" applyFill="1" applyBorder="1" applyAlignment="1" applyProtection="1">
      <alignment horizontal="center" vertical="center" wrapText="1" readingOrder="1"/>
    </xf>
    <xf numFmtId="171" fontId="38" fillId="12" borderId="123" xfId="0" applyNumberFormat="1" applyFont="1" applyFill="1" applyBorder="1" applyAlignment="1" applyProtection="1">
      <alignment horizontal="center" vertical="center" wrapText="1" readingOrder="1"/>
    </xf>
    <xf numFmtId="2" fontId="0" fillId="16" borderId="1" xfId="0" applyNumberFormat="1" applyFill="1" applyBorder="1" applyAlignment="1" applyProtection="1">
      <alignment wrapText="1"/>
    </xf>
    <xf numFmtId="170" fontId="38" fillId="4" borderId="100" xfId="0" applyNumberFormat="1" applyFont="1" applyFill="1" applyBorder="1" applyAlignment="1" applyProtection="1">
      <alignment horizontal="center" vertical="center" wrapText="1"/>
    </xf>
    <xf numFmtId="170" fontId="38" fillId="4" borderId="103" xfId="0" applyNumberFormat="1" applyFont="1" applyFill="1" applyBorder="1" applyAlignment="1" applyProtection="1">
      <alignment horizontal="center" vertical="center" wrapText="1"/>
    </xf>
    <xf numFmtId="170" fontId="38" fillId="4" borderId="106" xfId="0" applyNumberFormat="1" applyFont="1" applyFill="1" applyBorder="1" applyAlignment="1" applyProtection="1">
      <alignment horizontal="center" vertical="center" wrapText="1"/>
    </xf>
    <xf numFmtId="170" fontId="0" fillId="0" borderId="0" xfId="0" applyNumberFormat="1" applyFill="1" applyBorder="1" applyAlignment="1" applyProtection="1">
      <alignment horizontal="center" vertical="center" wrapText="1"/>
    </xf>
    <xf numFmtId="170" fontId="38" fillId="12" borderId="11" xfId="0" applyNumberFormat="1" applyFont="1" applyFill="1" applyBorder="1" applyAlignment="1" applyProtection="1">
      <alignment horizontal="center" vertical="center" wrapText="1"/>
    </xf>
    <xf numFmtId="170" fontId="8" fillId="0" borderId="0" xfId="0" applyNumberFormat="1" applyFont="1" applyFill="1" applyBorder="1" applyAlignment="1" applyProtection="1">
      <alignment horizontal="center" vertical="center" wrapText="1"/>
    </xf>
    <xf numFmtId="2" fontId="0" fillId="0" borderId="6" xfId="0" applyNumberFormat="1" applyFill="1" applyBorder="1" applyAlignment="1" applyProtection="1">
      <alignment horizontal="center" vertical="center" wrapText="1"/>
    </xf>
    <xf numFmtId="164" fontId="0" fillId="0" borderId="0" xfId="0" applyNumberFormat="1" applyFill="1" applyBorder="1" applyAlignment="1" applyProtection="1">
      <alignment horizontal="center" vertical="center" wrapText="1"/>
    </xf>
    <xf numFmtId="164" fontId="0" fillId="5" borderId="0" xfId="0" applyNumberFormat="1" applyFill="1" applyBorder="1" applyAlignment="1" applyProtection="1">
      <alignment horizontal="center" vertical="center" wrapText="1"/>
    </xf>
    <xf numFmtId="0" fontId="0" fillId="0" borderId="0" xfId="0" applyAlignment="1">
      <alignment horizontal="center" vertical="center"/>
    </xf>
    <xf numFmtId="0" fontId="0" fillId="0" borderId="0" xfId="0" applyAlignment="1" applyProtection="1">
      <alignment wrapText="1"/>
    </xf>
    <xf numFmtId="0" fontId="0" fillId="0" borderId="0" xfId="0" applyAlignment="1" applyProtection="1">
      <alignment wrapText="1"/>
    </xf>
    <xf numFmtId="2" fontId="0" fillId="0" borderId="0" xfId="0" applyNumberFormat="1" applyFill="1" applyBorder="1" applyAlignment="1" applyProtection="1">
      <alignment wrapText="1"/>
    </xf>
    <xf numFmtId="170" fontId="38" fillId="4" borderId="112" xfId="0" applyNumberFormat="1" applyFont="1" applyFill="1" applyBorder="1" applyAlignment="1" applyProtection="1">
      <alignment horizontal="center" vertical="center" wrapText="1"/>
    </xf>
    <xf numFmtId="170" fontId="38" fillId="4" borderId="113" xfId="0" applyNumberFormat="1" applyFont="1" applyFill="1" applyBorder="1" applyAlignment="1" applyProtection="1">
      <alignment horizontal="center" vertical="center" wrapText="1"/>
    </xf>
    <xf numFmtId="170" fontId="38" fillId="4" borderId="114" xfId="0" applyNumberFormat="1" applyFont="1" applyFill="1" applyBorder="1" applyAlignment="1" applyProtection="1">
      <alignment horizontal="center" vertical="center" wrapText="1"/>
    </xf>
    <xf numFmtId="0" fontId="0" fillId="10" borderId="8" xfId="0" applyFill="1" applyBorder="1" applyAlignment="1" applyProtection="1">
      <alignment horizontal="center" vertical="center" wrapText="1"/>
    </xf>
    <xf numFmtId="0" fontId="0" fillId="10" borderId="0" xfId="0" applyFill="1" applyBorder="1" applyAlignment="1" applyProtection="1">
      <alignment horizontal="center" vertical="center" wrapText="1"/>
    </xf>
    <xf numFmtId="0" fontId="0" fillId="0" borderId="0" xfId="0" applyAlignment="1" applyProtection="1">
      <alignment horizontal="center" vertical="center" wrapText="1"/>
    </xf>
    <xf numFmtId="0" fontId="17" fillId="0" borderId="0" xfId="0" applyFont="1" applyAlignment="1">
      <alignment horizontal="center" vertical="center" wrapText="1"/>
    </xf>
    <xf numFmtId="0" fontId="0" fillId="10" borderId="2" xfId="0" applyFill="1" applyBorder="1" applyAlignment="1" applyProtection="1">
      <alignment horizontal="center" vertical="center" wrapText="1"/>
    </xf>
    <xf numFmtId="0" fontId="0" fillId="10" borderId="7" xfId="0" applyFill="1" applyBorder="1" applyAlignment="1" applyProtection="1">
      <alignment horizontal="center" vertical="center" wrapText="1"/>
    </xf>
    <xf numFmtId="0" fontId="9" fillId="10" borderId="0" xfId="0" applyFont="1" applyFill="1" applyAlignment="1" applyProtection="1">
      <alignment horizontal="center" vertical="center" wrapText="1"/>
    </xf>
    <xf numFmtId="0" fontId="0" fillId="2" borderId="0" xfId="0" applyFill="1" applyAlignment="1" applyProtection="1">
      <alignment horizontal="center" vertical="center" wrapText="1"/>
    </xf>
    <xf numFmtId="0" fontId="0" fillId="2" borderId="0" xfId="0" applyFill="1" applyBorder="1" applyAlignment="1" applyProtection="1">
      <alignment horizontal="center" vertical="center" wrapText="1"/>
    </xf>
    <xf numFmtId="0" fontId="46" fillId="12" borderId="10" xfId="0" applyFont="1" applyFill="1" applyBorder="1" applyAlignment="1">
      <alignment horizontal="center" vertical="center"/>
    </xf>
    <xf numFmtId="0" fontId="46" fillId="0" borderId="17" xfId="0" applyFont="1" applyFill="1" applyBorder="1" applyAlignment="1">
      <alignment horizontal="center" vertical="center"/>
    </xf>
    <xf numFmtId="0" fontId="46" fillId="0" borderId="0" xfId="0" applyFont="1" applyFill="1" applyBorder="1" applyAlignment="1">
      <alignment horizontal="center" vertical="center"/>
    </xf>
    <xf numFmtId="0" fontId="25" fillId="2" borderId="0" xfId="0" applyFont="1" applyFill="1" applyAlignment="1" applyProtection="1">
      <alignment horizontal="center" wrapText="1"/>
    </xf>
    <xf numFmtId="0" fontId="0" fillId="9" borderId="10" xfId="0" applyFill="1" applyBorder="1" applyAlignment="1" applyProtection="1">
      <alignment horizontal="center" vertical="center" wrapText="1"/>
    </xf>
    <xf numFmtId="0" fontId="0" fillId="0" borderId="4" xfId="0" applyBorder="1" applyAlignment="1">
      <alignment horizontal="center" vertical="center" wrapText="1"/>
    </xf>
    <xf numFmtId="0" fontId="0" fillId="5" borderId="13" xfId="0" applyFill="1" applyBorder="1" applyAlignment="1">
      <alignment horizontal="center" vertical="center" wrapText="1"/>
    </xf>
    <xf numFmtId="0" fontId="0" fillId="0" borderId="5" xfId="0" applyBorder="1" applyAlignment="1">
      <alignment horizontal="center" vertical="center" wrapText="1"/>
    </xf>
    <xf numFmtId="0" fontId="0" fillId="0" borderId="8" xfId="0" applyBorder="1" applyAlignment="1">
      <alignment horizontal="center" vertical="center" wrapText="1"/>
    </xf>
    <xf numFmtId="0" fontId="33" fillId="5" borderId="10" xfId="0" applyFont="1" applyFill="1" applyBorder="1" applyAlignment="1">
      <alignment horizontal="center" vertical="center" wrapText="1"/>
    </xf>
    <xf numFmtId="0" fontId="33" fillId="5" borderId="4" xfId="0" applyFont="1" applyFill="1" applyBorder="1" applyAlignment="1">
      <alignment horizontal="center" vertical="center" wrapText="1"/>
    </xf>
    <xf numFmtId="0" fontId="0" fillId="5" borderId="3" xfId="0" applyFill="1" applyBorder="1" applyAlignment="1">
      <alignment horizontal="center" vertical="center" wrapText="1"/>
    </xf>
    <xf numFmtId="0" fontId="0" fillId="5" borderId="4" xfId="0"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0" borderId="4" xfId="0" applyFont="1" applyBorder="1" applyAlignment="1">
      <alignment horizontal="center" vertical="center" wrapText="1"/>
    </xf>
    <xf numFmtId="0" fontId="33" fillId="5" borderId="60" xfId="0" applyFont="1" applyFill="1" applyBorder="1" applyAlignment="1">
      <alignment horizontal="center" vertical="center" wrapText="1"/>
    </xf>
    <xf numFmtId="0" fontId="0" fillId="9" borderId="8" xfId="0" applyFill="1" applyBorder="1" applyAlignment="1" applyProtection="1">
      <alignment horizontal="center" vertical="center" wrapText="1"/>
    </xf>
    <xf numFmtId="0" fontId="0" fillId="0" borderId="7" xfId="0" applyBorder="1" applyAlignment="1">
      <alignment horizontal="center" vertical="center" wrapText="1"/>
    </xf>
    <xf numFmtId="0" fontId="0" fillId="5" borderId="10" xfId="0" applyFill="1" applyBorder="1" applyAlignment="1" applyProtection="1">
      <alignment horizontal="center" vertical="center"/>
    </xf>
    <xf numFmtId="0" fontId="0" fillId="0" borderId="4" xfId="0" applyBorder="1" applyAlignment="1">
      <alignment horizontal="center" vertical="center"/>
    </xf>
    <xf numFmtId="0" fontId="2" fillId="5" borderId="11" xfId="0" applyFont="1" applyFill="1" applyBorder="1" applyAlignment="1" applyProtection="1">
      <alignment horizontal="center" vertical="center" wrapText="1"/>
    </xf>
    <xf numFmtId="0" fontId="2" fillId="0" borderId="11" xfId="0" applyFont="1" applyBorder="1" applyAlignment="1">
      <alignment horizontal="center" vertical="center" wrapText="1"/>
    </xf>
    <xf numFmtId="0" fontId="29" fillId="5" borderId="32" xfId="0" applyFont="1" applyFill="1" applyBorder="1" applyAlignment="1" applyProtection="1">
      <alignment horizontal="center" vertical="center" wrapText="1"/>
    </xf>
    <xf numFmtId="0" fontId="29" fillId="0" borderId="33" xfId="0" applyFont="1" applyBorder="1" applyAlignment="1">
      <alignment horizontal="center" vertical="center" wrapText="1"/>
    </xf>
    <xf numFmtId="0" fontId="2" fillId="5" borderId="70" xfId="0" applyFont="1" applyFill="1" applyBorder="1" applyAlignment="1" applyProtection="1">
      <alignment horizontal="center" vertical="center" wrapText="1"/>
    </xf>
    <xf numFmtId="0" fontId="2" fillId="5" borderId="71" xfId="0" applyFont="1" applyFill="1" applyBorder="1" applyAlignment="1" applyProtection="1">
      <alignment horizontal="center" vertical="center" wrapText="1"/>
    </xf>
    <xf numFmtId="0" fontId="2" fillId="0" borderId="134" xfId="0" applyFont="1" applyBorder="1" applyAlignment="1" applyProtection="1">
      <alignment horizontal="center" vertical="center" wrapText="1"/>
    </xf>
    <xf numFmtId="2" fontId="0" fillId="5" borderId="10" xfId="0" applyNumberFormat="1" applyFill="1" applyBorder="1" applyAlignment="1" applyProtection="1">
      <alignment horizontal="center" vertical="center" wrapText="1"/>
    </xf>
    <xf numFmtId="2" fontId="0" fillId="5" borderId="3" xfId="0" applyNumberFormat="1" applyFill="1" applyBorder="1" applyAlignment="1" applyProtection="1">
      <alignment horizontal="center" vertical="center" wrapText="1"/>
    </xf>
    <xf numFmtId="2" fontId="0" fillId="0" borderId="4" xfId="0" applyNumberFormat="1" applyBorder="1" applyAlignment="1">
      <alignment wrapText="1"/>
    </xf>
    <xf numFmtId="0" fontId="0" fillId="5" borderId="10"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0" fillId="0" borderId="4" xfId="0" applyBorder="1" applyAlignment="1">
      <alignment wrapText="1"/>
    </xf>
    <xf numFmtId="0" fontId="0" fillId="5" borderId="4" xfId="0" applyFill="1" applyBorder="1" applyAlignment="1">
      <alignment wrapText="1"/>
    </xf>
    <xf numFmtId="0" fontId="0" fillId="0" borderId="3" xfId="0" applyBorder="1" applyAlignment="1">
      <alignment horizontal="center" vertical="center" wrapText="1"/>
    </xf>
    <xf numFmtId="0" fontId="9" fillId="5" borderId="32" xfId="0" applyFont="1" applyFill="1" applyBorder="1" applyAlignment="1" applyProtection="1">
      <alignment horizontal="center"/>
    </xf>
    <xf numFmtId="0" fontId="9" fillId="5" borderId="24" xfId="0" applyFont="1" applyFill="1" applyBorder="1" applyAlignment="1">
      <alignment horizontal="center"/>
    </xf>
    <xf numFmtId="0" fontId="9" fillId="5" borderId="69" xfId="0" applyFont="1" applyFill="1" applyBorder="1" applyAlignment="1">
      <alignment horizontal="center"/>
    </xf>
    <xf numFmtId="0" fontId="2" fillId="5" borderId="13" xfId="0" applyFont="1" applyFill="1" applyBorder="1" applyAlignment="1" applyProtection="1">
      <alignment horizontal="center" vertical="center" wrapText="1"/>
    </xf>
    <xf numFmtId="0" fontId="0" fillId="5" borderId="17" xfId="0" applyFill="1" applyBorder="1" applyAlignment="1" applyProtection="1">
      <alignment horizontal="center" vertical="center" wrapText="1"/>
    </xf>
    <xf numFmtId="0" fontId="0" fillId="0" borderId="9" xfId="0" applyBorder="1" applyAlignment="1" applyProtection="1">
      <alignment wrapText="1"/>
    </xf>
    <xf numFmtId="0" fontId="0" fillId="5" borderId="11" xfId="0" applyFill="1" applyBorder="1" applyAlignment="1" applyProtection="1">
      <alignment horizontal="center" vertical="center"/>
    </xf>
    <xf numFmtId="0" fontId="0" fillId="0" borderId="11" xfId="0" applyBorder="1" applyAlignment="1" applyProtection="1"/>
    <xf numFmtId="0" fontId="0" fillId="5" borderId="11" xfId="0" applyFill="1" applyBorder="1" applyAlignment="1" applyProtection="1">
      <alignment horizontal="center" vertical="center" wrapText="1"/>
    </xf>
    <xf numFmtId="0" fontId="0" fillId="0" borderId="4" xfId="0" applyBorder="1" applyAlignment="1" applyProtection="1">
      <alignment wrapText="1"/>
    </xf>
    <xf numFmtId="0" fontId="0" fillId="5" borderId="8" xfId="0" applyFill="1" applyBorder="1" applyAlignment="1" applyProtection="1">
      <alignment horizontal="center" vertical="center"/>
    </xf>
    <xf numFmtId="0" fontId="0" fillId="5" borderId="2" xfId="0" applyFill="1" applyBorder="1" applyAlignment="1" applyProtection="1">
      <alignment horizontal="center" vertical="center"/>
    </xf>
    <xf numFmtId="0" fontId="0" fillId="5" borderId="58" xfId="0" applyFill="1" applyBorder="1" applyAlignment="1"/>
    <xf numFmtId="0" fontId="0" fillId="0" borderId="11" xfId="0" applyBorder="1" applyAlignment="1" applyProtection="1">
      <alignment wrapText="1"/>
    </xf>
    <xf numFmtId="0" fontId="9" fillId="9" borderId="34" xfId="0" applyFont="1" applyFill="1" applyBorder="1" applyAlignment="1" applyProtection="1">
      <alignment horizontal="center" vertical="center" wrapText="1"/>
    </xf>
    <xf numFmtId="0" fontId="9" fillId="9" borderId="8" xfId="0" applyFont="1" applyFill="1" applyBorder="1" applyAlignment="1">
      <alignment horizontal="center" vertical="center" wrapText="1"/>
    </xf>
    <xf numFmtId="0" fontId="9" fillId="9" borderId="35" xfId="0" applyFont="1" applyFill="1" applyBorder="1" applyAlignment="1">
      <alignment horizontal="center" vertical="center" wrapText="1"/>
    </xf>
    <xf numFmtId="0" fontId="9" fillId="9" borderId="7" xfId="0" applyFont="1" applyFill="1" applyBorder="1" applyAlignment="1">
      <alignment horizontal="center" vertical="center" wrapText="1"/>
    </xf>
    <xf numFmtId="0" fontId="0" fillId="0" borderId="3" xfId="0" applyBorder="1" applyAlignment="1">
      <alignment wrapText="1"/>
    </xf>
    <xf numFmtId="0" fontId="0" fillId="5" borderId="32" xfId="0" applyFill="1" applyBorder="1" applyAlignment="1">
      <alignment horizontal="center" vertical="center" wrapText="1"/>
    </xf>
    <xf numFmtId="0" fontId="0" fillId="5" borderId="24" xfId="0" applyFill="1" applyBorder="1" applyAlignment="1">
      <alignment horizontal="center" vertical="center" wrapText="1"/>
    </xf>
    <xf numFmtId="0" fontId="0" fillId="5" borderId="33" xfId="0" applyFill="1" applyBorder="1" applyAlignment="1">
      <alignment horizontal="center" vertical="center" wrapText="1"/>
    </xf>
    <xf numFmtId="10" fontId="0" fillId="5" borderId="10" xfId="0" applyNumberFormat="1" applyFill="1" applyBorder="1" applyAlignment="1" applyProtection="1">
      <alignment horizontal="center" vertical="center" wrapText="1"/>
    </xf>
    <xf numFmtId="10" fontId="0" fillId="5" borderId="3" xfId="0" applyNumberFormat="1" applyFill="1" applyBorder="1" applyAlignment="1" applyProtection="1">
      <alignment horizontal="center" vertical="center" wrapText="1"/>
    </xf>
    <xf numFmtId="10" fontId="0" fillId="5" borderId="4" xfId="0" applyNumberFormat="1" applyFill="1" applyBorder="1" applyAlignment="1">
      <alignment wrapText="1"/>
    </xf>
    <xf numFmtId="0" fontId="0" fillId="9" borderId="10" xfId="0" applyFill="1" applyBorder="1" applyAlignment="1">
      <alignment horizontal="center" vertical="center" wrapText="1"/>
    </xf>
    <xf numFmtId="0" fontId="9" fillId="5" borderId="13" xfId="0" applyFont="1" applyFill="1" applyBorder="1" applyAlignment="1" applyProtection="1">
      <alignment horizontal="center" vertical="center"/>
    </xf>
    <xf numFmtId="0" fontId="9" fillId="5" borderId="5" xfId="0" applyFont="1" applyFill="1" applyBorder="1" applyAlignment="1" applyProtection="1">
      <alignment horizontal="center" vertical="center"/>
    </xf>
    <xf numFmtId="0" fontId="9" fillId="5" borderId="8" xfId="0" applyFont="1" applyFill="1" applyBorder="1" applyAlignment="1" applyProtection="1">
      <alignment horizontal="center" vertical="center"/>
    </xf>
    <xf numFmtId="0" fontId="9" fillId="5" borderId="9" xfId="0" applyFont="1" applyFill="1" applyBorder="1" applyAlignment="1" applyProtection="1">
      <alignment horizontal="center" vertical="center"/>
    </xf>
    <xf numFmtId="0" fontId="9" fillId="5" borderId="6" xfId="0" applyFont="1" applyFill="1" applyBorder="1" applyAlignment="1" applyProtection="1">
      <alignment horizontal="center" vertical="center"/>
    </xf>
    <xf numFmtId="0" fontId="9" fillId="5" borderId="7" xfId="0" applyFont="1" applyFill="1" applyBorder="1" applyAlignment="1" applyProtection="1">
      <alignment horizontal="center" vertical="center"/>
    </xf>
    <xf numFmtId="0" fontId="9" fillId="5" borderId="13" xfId="0" applyFont="1" applyFill="1" applyBorder="1" applyAlignment="1" applyProtection="1">
      <alignment horizontal="center" vertical="center" wrapText="1"/>
    </xf>
    <xf numFmtId="0" fontId="9" fillId="5" borderId="5" xfId="0" applyFont="1" applyFill="1" applyBorder="1" applyAlignment="1" applyProtection="1">
      <alignment horizontal="center" vertical="center" wrapText="1"/>
    </xf>
    <xf numFmtId="0" fontId="9" fillId="0" borderId="5" xfId="0" applyFont="1" applyBorder="1" applyAlignment="1"/>
    <xf numFmtId="0" fontId="9" fillId="0" borderId="8" xfId="0" applyFont="1" applyBorder="1" applyAlignment="1"/>
    <xf numFmtId="0" fontId="9" fillId="0" borderId="9" xfId="0" applyFont="1" applyBorder="1" applyAlignment="1"/>
    <xf numFmtId="0" fontId="9" fillId="0" borderId="6" xfId="0" applyFont="1" applyBorder="1" applyAlignment="1"/>
    <xf numFmtId="0" fontId="9" fillId="0" borderId="7" xfId="0" applyFont="1" applyBorder="1" applyAlignment="1"/>
    <xf numFmtId="0" fontId="2" fillId="9" borderId="10" xfId="0" applyFont="1" applyFill="1" applyBorder="1" applyAlignment="1" applyProtection="1">
      <alignment horizontal="center" vertical="center" wrapText="1"/>
    </xf>
    <xf numFmtId="0" fontId="0" fillId="9" borderId="3" xfId="0" applyFill="1" applyBorder="1" applyAlignment="1">
      <alignment horizontal="center" vertical="center"/>
    </xf>
    <xf numFmtId="0" fontId="0" fillId="9" borderId="4" xfId="0" applyFill="1" applyBorder="1" applyAlignment="1">
      <alignment horizontal="center" vertical="center"/>
    </xf>
    <xf numFmtId="0" fontId="2" fillId="5" borderId="10" xfId="0" applyFont="1" applyFill="1" applyBorder="1" applyAlignment="1" applyProtection="1">
      <alignment horizontal="center" vertical="center" wrapText="1"/>
    </xf>
    <xf numFmtId="0" fontId="0" fillId="5" borderId="60" xfId="0" applyFill="1" applyBorder="1" applyAlignment="1">
      <alignment wrapText="1"/>
    </xf>
    <xf numFmtId="0" fontId="0" fillId="0" borderId="7" xfId="0" applyBorder="1" applyAlignment="1">
      <alignment horizontal="center" vertical="center"/>
    </xf>
    <xf numFmtId="0" fontId="2" fillId="6" borderId="129" xfId="0" applyFont="1" applyFill="1" applyBorder="1" applyAlignment="1" applyProtection="1">
      <alignment horizontal="left" vertical="center"/>
      <protection locked="0"/>
    </xf>
    <xf numFmtId="0" fontId="0" fillId="6" borderId="130" xfId="0" applyFill="1" applyBorder="1" applyAlignment="1" applyProtection="1">
      <alignment horizontal="left" vertical="center"/>
      <protection locked="0"/>
    </xf>
    <xf numFmtId="0" fontId="0" fillId="0" borderId="130" xfId="0" applyBorder="1" applyAlignment="1" applyProtection="1">
      <alignment horizontal="left" vertical="center"/>
      <protection locked="0"/>
    </xf>
    <xf numFmtId="0" fontId="0" fillId="0" borderId="131" xfId="0" applyBorder="1" applyAlignment="1" applyProtection="1">
      <alignment horizontal="left" vertical="center"/>
      <protection locked="0"/>
    </xf>
    <xf numFmtId="164" fontId="0" fillId="5" borderId="11" xfId="0" applyNumberFormat="1" applyFill="1" applyBorder="1" applyAlignment="1" applyProtection="1">
      <alignment horizontal="center" vertical="center" wrapText="1"/>
    </xf>
    <xf numFmtId="0" fontId="0" fillId="0" borderId="11" xfId="0" applyBorder="1" applyAlignment="1" applyProtection="1">
      <alignment horizontal="center" vertical="center" wrapText="1"/>
    </xf>
    <xf numFmtId="164" fontId="0" fillId="5" borderId="10" xfId="0" applyNumberFormat="1" applyFill="1" applyBorder="1" applyAlignment="1" applyProtection="1">
      <alignment horizontal="center" vertical="center" wrapText="1"/>
    </xf>
    <xf numFmtId="164" fontId="0" fillId="5" borderId="3" xfId="0" applyNumberFormat="1" applyFill="1" applyBorder="1" applyAlignment="1" applyProtection="1">
      <alignment horizontal="center" vertical="center" wrapText="1"/>
    </xf>
    <xf numFmtId="0" fontId="0" fillId="0" borderId="4" xfId="0" applyBorder="1" applyAlignment="1" applyProtection="1">
      <alignment horizontal="center" vertical="center" wrapText="1"/>
    </xf>
    <xf numFmtId="0" fontId="9" fillId="5" borderId="11" xfId="0" applyFont="1" applyFill="1" applyBorder="1" applyAlignment="1" applyProtection="1">
      <alignment horizontal="center" vertical="center" wrapText="1"/>
    </xf>
    <xf numFmtId="0" fontId="9" fillId="0" borderId="11" xfId="0" applyFont="1" applyBorder="1" applyAlignment="1"/>
    <xf numFmtId="0" fontId="9" fillId="0" borderId="11" xfId="0" applyFont="1" applyBorder="1" applyAlignment="1" applyProtection="1"/>
    <xf numFmtId="0" fontId="2" fillId="5" borderId="132" xfId="0" applyFont="1" applyFill="1" applyBorder="1" applyAlignment="1" applyProtection="1">
      <alignment horizontal="center" vertical="top" wrapText="1"/>
    </xf>
    <xf numFmtId="0" fontId="0" fillId="5" borderId="3" xfId="0" applyFill="1" applyBorder="1" applyAlignment="1" applyProtection="1">
      <alignment horizontal="center" vertical="top" wrapText="1"/>
    </xf>
    <xf numFmtId="0" fontId="0" fillId="0" borderId="4" xfId="0" applyBorder="1" applyAlignment="1">
      <alignment horizontal="center" vertical="top" wrapText="1"/>
    </xf>
    <xf numFmtId="0" fontId="9" fillId="5" borderId="132" xfId="0" applyFont="1" applyFill="1" applyBorder="1" applyAlignment="1" applyProtection="1">
      <alignment horizontal="center" vertical="center" wrapText="1"/>
    </xf>
    <xf numFmtId="0" fontId="9" fillId="0" borderId="3" xfId="0" applyFont="1" applyBorder="1" applyAlignment="1">
      <alignment wrapText="1"/>
    </xf>
    <xf numFmtId="0" fontId="41" fillId="0" borderId="0" xfId="0" applyFont="1" applyFill="1" applyBorder="1" applyAlignment="1" applyProtection="1">
      <alignment horizontal="left" vertical="center" wrapText="1" indent="1"/>
    </xf>
    <xf numFmtId="0" fontId="2" fillId="0" borderId="0" xfId="0" applyFont="1" applyFill="1" applyAlignment="1" applyProtection="1">
      <alignment horizontal="center" vertical="center"/>
    </xf>
    <xf numFmtId="0" fontId="3" fillId="5" borderId="132" xfId="0" applyNumberFormat="1" applyFont="1" applyFill="1" applyBorder="1" applyAlignment="1" applyProtection="1">
      <alignment horizontal="center" vertical="center" wrapText="1"/>
    </xf>
    <xf numFmtId="0" fontId="3" fillId="5" borderId="60" xfId="0" applyNumberFormat="1" applyFont="1" applyFill="1" applyBorder="1" applyAlignment="1" applyProtection="1">
      <alignment horizontal="center" vertical="center" wrapText="1"/>
    </xf>
    <xf numFmtId="0" fontId="9" fillId="5" borderId="11" xfId="0" applyFont="1" applyFill="1" applyBorder="1" applyAlignment="1" applyProtection="1">
      <alignment horizontal="center" vertical="center"/>
    </xf>
    <xf numFmtId="0" fontId="9" fillId="0" borderId="10" xfId="0" applyFont="1" applyBorder="1" applyAlignment="1"/>
    <xf numFmtId="0" fontId="9" fillId="0" borderId="3" xfId="0" applyFont="1" applyBorder="1" applyAlignment="1">
      <alignment horizontal="center" vertical="center" wrapText="1"/>
    </xf>
    <xf numFmtId="0" fontId="0" fillId="5" borderId="60" xfId="0" applyFill="1" applyBorder="1" applyAlignment="1">
      <alignment horizontal="center" vertical="top" wrapText="1"/>
    </xf>
    <xf numFmtId="0" fontId="9" fillId="0" borderId="11" xfId="0" applyFont="1" applyBorder="1" applyAlignment="1">
      <alignment horizontal="center" vertical="center" wrapText="1"/>
    </xf>
    <xf numFmtId="0" fontId="9" fillId="0" borderId="10" xfId="0" applyFont="1" applyBorder="1" applyAlignment="1">
      <alignment horizontal="center" vertical="center" wrapText="1"/>
    </xf>
    <xf numFmtId="0" fontId="3" fillId="5" borderId="11" xfId="0" applyNumberFormat="1" applyFont="1" applyFill="1" applyBorder="1" applyAlignment="1" applyProtection="1">
      <alignment horizontal="center" vertical="center" wrapText="1"/>
    </xf>
    <xf numFmtId="0" fontId="0" fillId="0" borderId="11" xfId="0" applyBorder="1" applyAlignment="1">
      <alignment horizontal="center" vertical="center" wrapText="1"/>
    </xf>
    <xf numFmtId="0" fontId="3" fillId="5" borderId="11" xfId="0" applyFont="1" applyFill="1" applyBorder="1" applyAlignment="1" applyProtection="1">
      <alignment horizontal="center" vertical="center" wrapText="1"/>
    </xf>
    <xf numFmtId="0" fontId="2" fillId="5" borderId="11" xfId="0" applyFont="1" applyFill="1" applyBorder="1" applyAlignment="1">
      <alignment horizontal="center" vertical="center" wrapText="1"/>
    </xf>
    <xf numFmtId="0" fontId="26" fillId="0" borderId="0" xfId="0" applyFont="1" applyAlignment="1" applyProtection="1">
      <alignment horizontal="left" vertical="center" wrapText="1"/>
    </xf>
    <xf numFmtId="0" fontId="0" fillId="0" borderId="33" xfId="0" applyBorder="1" applyAlignment="1">
      <alignment horizontal="center" vertical="center" wrapText="1"/>
    </xf>
    <xf numFmtId="0" fontId="0" fillId="9" borderId="3" xfId="0" applyFill="1" applyBorder="1" applyAlignment="1">
      <alignment horizontal="center" vertical="center" wrapText="1"/>
    </xf>
    <xf numFmtId="0" fontId="0" fillId="9" borderId="4" xfId="0" applyFill="1" applyBorder="1" applyAlignment="1">
      <alignment horizontal="center" vertical="center" wrapText="1"/>
    </xf>
    <xf numFmtId="0" fontId="2" fillId="9" borderId="10" xfId="0" applyFont="1" applyFill="1" applyBorder="1" applyAlignment="1">
      <alignment horizontal="center" vertical="center" wrapText="1"/>
    </xf>
    <xf numFmtId="0" fontId="3" fillId="5" borderId="132" xfId="0" applyFont="1" applyFill="1" applyBorder="1" applyAlignment="1" applyProtection="1">
      <alignment horizontal="center" vertical="center" wrapText="1"/>
    </xf>
    <xf numFmtId="0" fontId="3" fillId="5" borderId="60" xfId="0" applyFont="1" applyFill="1" applyBorder="1" applyAlignment="1" applyProtection="1">
      <alignment horizontal="center" vertical="center" wrapText="1"/>
    </xf>
    <xf numFmtId="173" fontId="0" fillId="8" borderId="36" xfId="0" applyNumberFormat="1" applyFill="1" applyBorder="1" applyAlignment="1" applyProtection="1">
      <alignment horizontal="center" vertical="center" wrapText="1"/>
    </xf>
    <xf numFmtId="173" fontId="0" fillId="8" borderId="27" xfId="0" applyNumberFormat="1" applyFill="1" applyBorder="1" applyAlignment="1" applyProtection="1">
      <alignment horizontal="center" vertical="center" wrapText="1"/>
    </xf>
    <xf numFmtId="173" fontId="0" fillId="8" borderId="16" xfId="0" applyNumberFormat="1" applyFill="1" applyBorder="1" applyAlignment="1" applyProtection="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7" xfId="0" applyFont="1" applyBorder="1" applyAlignment="1">
      <alignment horizontal="center" vertical="center" wrapText="1"/>
    </xf>
    <xf numFmtId="0" fontId="2" fillId="5" borderId="32" xfId="0" applyFont="1" applyFill="1" applyBorder="1" applyAlignment="1" applyProtection="1">
      <alignment horizontal="center" vertical="center" wrapText="1"/>
    </xf>
    <xf numFmtId="0" fontId="2" fillId="5" borderId="33" xfId="0" applyFont="1" applyFill="1" applyBorder="1" applyAlignment="1" applyProtection="1">
      <alignment horizontal="center" vertical="center" wrapText="1"/>
    </xf>
    <xf numFmtId="0" fontId="0" fillId="0" borderId="15" xfId="0" applyBorder="1" applyAlignment="1" applyProtection="1">
      <alignment vertical="center" wrapText="1"/>
      <protection locked="0"/>
    </xf>
    <xf numFmtId="0" fontId="0" fillId="0" borderId="66" xfId="0" applyBorder="1" applyAlignment="1" applyProtection="1">
      <alignment vertical="center"/>
      <protection locked="0"/>
    </xf>
    <xf numFmtId="0" fontId="0" fillId="5" borderId="56" xfId="0" applyFill="1" applyBorder="1" applyAlignment="1" applyProtection="1">
      <alignment horizontal="center" vertical="center" wrapText="1"/>
    </xf>
    <xf numFmtId="0" fontId="0" fillId="5" borderId="52" xfId="0" applyFill="1" applyBorder="1" applyAlignment="1">
      <alignment wrapText="1"/>
    </xf>
    <xf numFmtId="0" fontId="8" fillId="0" borderId="0" xfId="0" applyFont="1" applyBorder="1" applyAlignment="1" applyProtection="1">
      <alignment horizontal="center" vertical="center"/>
    </xf>
    <xf numFmtId="0" fontId="0" fillId="0" borderId="0" xfId="0" applyAlignment="1">
      <alignment horizontal="center" vertical="center"/>
    </xf>
    <xf numFmtId="0" fontId="0" fillId="0" borderId="81" xfId="0" applyBorder="1" applyAlignment="1" applyProtection="1">
      <alignment vertical="center" wrapText="1"/>
      <protection locked="0"/>
    </xf>
    <xf numFmtId="0" fontId="0" fillId="0" borderId="82" xfId="0" applyBorder="1" applyAlignment="1" applyProtection="1">
      <alignment vertical="center"/>
      <protection locked="0"/>
    </xf>
    <xf numFmtId="0" fontId="15" fillId="0" borderId="0" xfId="0" applyFont="1" applyBorder="1" applyAlignment="1">
      <alignment horizontal="left" vertical="top" wrapText="1"/>
    </xf>
    <xf numFmtId="0" fontId="16" fillId="0" borderId="0" xfId="0" applyFont="1" applyAlignment="1">
      <alignment wrapText="1"/>
    </xf>
    <xf numFmtId="0" fontId="0" fillId="0" borderId="129" xfId="0" applyBorder="1" applyAlignment="1" applyProtection="1">
      <alignment vertical="center" wrapText="1"/>
      <protection locked="0"/>
    </xf>
    <xf numFmtId="0" fontId="0" fillId="0" borderId="66" xfId="0" applyBorder="1" applyAlignment="1" applyProtection="1">
      <alignment vertical="center" wrapText="1"/>
      <protection locked="0"/>
    </xf>
    <xf numFmtId="0" fontId="0" fillId="0" borderId="135" xfId="0" applyBorder="1" applyAlignment="1" applyProtection="1">
      <alignment vertical="center" wrapText="1"/>
      <protection locked="0"/>
    </xf>
    <xf numFmtId="0" fontId="0" fillId="0" borderId="136" xfId="0" applyBorder="1" applyAlignment="1" applyProtection="1">
      <alignment vertical="center" wrapText="1"/>
      <protection locked="0"/>
    </xf>
    <xf numFmtId="0" fontId="9" fillId="5" borderId="8" xfId="0" applyFont="1" applyFill="1" applyBorder="1" applyAlignment="1" applyProtection="1">
      <alignment horizontal="center" vertical="center" wrapText="1"/>
    </xf>
    <xf numFmtId="0" fontId="0" fillId="0" borderId="3" xfId="0" applyBorder="1" applyAlignment="1">
      <alignment horizontal="center" vertical="center"/>
    </xf>
    <xf numFmtId="0" fontId="0" fillId="0" borderId="50" xfId="0" applyBorder="1" applyAlignment="1">
      <alignment wrapText="1"/>
    </xf>
    <xf numFmtId="0" fontId="0" fillId="5" borderId="13" xfId="0" applyFill="1" applyBorder="1" applyAlignment="1" applyProtection="1">
      <alignment horizontal="center" vertical="center" wrapText="1"/>
    </xf>
    <xf numFmtId="0" fontId="0" fillId="0" borderId="17" xfId="0" applyBorder="1" applyAlignment="1">
      <alignment horizontal="center" vertical="center" wrapText="1"/>
    </xf>
    <xf numFmtId="0" fontId="0" fillId="0" borderId="9" xfId="0" applyBorder="1" applyAlignment="1">
      <alignment horizontal="center" vertical="center" wrapText="1"/>
    </xf>
    <xf numFmtId="0" fontId="2" fillId="5" borderId="13" xfId="0" applyFont="1" applyFill="1" applyBorder="1" applyAlignment="1" applyProtection="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177" fontId="0" fillId="5" borderId="32" xfId="0" applyNumberFormat="1" applyFill="1" applyBorder="1" applyAlignment="1" applyProtection="1">
      <alignment horizontal="center" vertical="center"/>
    </xf>
    <xf numFmtId="177" fontId="0" fillId="5" borderId="24" xfId="0" applyNumberFormat="1" applyFill="1" applyBorder="1" applyAlignment="1" applyProtection="1">
      <alignment horizontal="center" vertical="center"/>
    </xf>
    <xf numFmtId="177" fontId="0" fillId="0" borderId="24" xfId="0" applyNumberFormat="1" applyBorder="1" applyAlignment="1">
      <alignment horizontal="center" vertical="center"/>
    </xf>
    <xf numFmtId="0" fontId="0" fillId="0" borderId="33" xfId="0" applyBorder="1" applyAlignment="1">
      <alignment horizontal="center" vertical="center"/>
    </xf>
    <xf numFmtId="0" fontId="3" fillId="5" borderId="3"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5" borderId="10" xfId="0" applyFont="1" applyFill="1" applyBorder="1" applyAlignment="1">
      <alignment horizontal="center" vertical="center" wrapText="1"/>
    </xf>
    <xf numFmtId="2" fontId="0" fillId="8" borderId="25" xfId="0" applyNumberFormat="1" applyFill="1" applyBorder="1" applyAlignment="1" applyProtection="1">
      <alignment horizontal="center" vertical="center" wrapText="1"/>
    </xf>
    <xf numFmtId="2" fontId="0" fillId="8" borderId="22" xfId="0" applyNumberFormat="1" applyFill="1" applyBorder="1" applyAlignment="1" applyProtection="1">
      <alignment horizontal="center" vertical="center" wrapText="1"/>
    </xf>
    <xf numFmtId="0" fontId="0" fillId="0" borderId="22" xfId="0" applyBorder="1" applyAlignment="1">
      <alignment horizontal="center" vertical="center" wrapText="1"/>
    </xf>
    <xf numFmtId="2" fontId="0" fillId="16" borderId="26" xfId="0" applyNumberFormat="1" applyFill="1" applyBorder="1" applyAlignment="1" applyProtection="1">
      <alignment horizontal="center" vertical="center" wrapText="1"/>
    </xf>
    <xf numFmtId="2" fontId="0" fillId="16" borderId="23" xfId="0" applyNumberFormat="1" applyFill="1" applyBorder="1" applyAlignment="1" applyProtection="1">
      <alignment horizontal="center" vertical="center" wrapText="1"/>
    </xf>
    <xf numFmtId="0" fontId="2" fillId="6" borderId="129" xfId="0" applyFont="1" applyFill="1" applyBorder="1" applyAlignment="1" applyProtection="1">
      <alignment vertical="center"/>
      <protection locked="0"/>
    </xf>
    <xf numFmtId="0" fontId="0" fillId="6" borderId="130" xfId="0" applyFill="1" applyBorder="1" applyAlignment="1" applyProtection="1">
      <alignment vertical="center"/>
      <protection locked="0"/>
    </xf>
    <xf numFmtId="0" fontId="0" fillId="0" borderId="130" xfId="0" applyBorder="1" applyAlignment="1" applyProtection="1">
      <alignment vertical="center"/>
      <protection locked="0"/>
    </xf>
    <xf numFmtId="0" fontId="0" fillId="0" borderId="131" xfId="0" applyBorder="1" applyAlignment="1" applyProtection="1">
      <alignment vertical="center"/>
      <protection locked="0"/>
    </xf>
    <xf numFmtId="0" fontId="2" fillId="5" borderId="45" xfId="0" applyFont="1" applyFill="1" applyBorder="1" applyAlignment="1" applyProtection="1">
      <alignment horizontal="center" vertical="center" wrapText="1"/>
    </xf>
    <xf numFmtId="0" fontId="0" fillId="0" borderId="46" xfId="0" applyBorder="1" applyAlignment="1">
      <alignment horizontal="center" vertical="center" wrapText="1"/>
    </xf>
    <xf numFmtId="0" fontId="9" fillId="5" borderId="37" xfId="0" applyFont="1" applyFill="1" applyBorder="1" applyAlignment="1" applyProtection="1">
      <alignment horizontal="center" vertical="center" wrapText="1"/>
    </xf>
    <xf numFmtId="0" fontId="9" fillId="5" borderId="38" xfId="0" applyFont="1" applyFill="1" applyBorder="1" applyAlignment="1" applyProtection="1">
      <alignment horizontal="center" vertical="center" wrapText="1"/>
    </xf>
    <xf numFmtId="0" fontId="9" fillId="5" borderId="39" xfId="0" applyFont="1" applyFill="1" applyBorder="1" applyAlignment="1" applyProtection="1">
      <alignment horizontal="center" vertical="center" wrapText="1"/>
    </xf>
    <xf numFmtId="0" fontId="2" fillId="5" borderId="40" xfId="0" applyFont="1" applyFill="1" applyBorder="1" applyAlignment="1" applyProtection="1">
      <alignment horizontal="center" vertical="center" wrapText="1"/>
    </xf>
    <xf numFmtId="0" fontId="2" fillId="5" borderId="3" xfId="0" applyFont="1" applyFill="1" applyBorder="1" applyAlignment="1" applyProtection="1">
      <alignment horizontal="center" vertical="center" wrapText="1"/>
    </xf>
    <xf numFmtId="0" fontId="2" fillId="0" borderId="41" xfId="0" applyFont="1" applyBorder="1" applyAlignment="1">
      <alignment horizontal="center" vertical="center" wrapText="1"/>
    </xf>
    <xf numFmtId="0" fontId="9" fillId="5" borderId="42" xfId="0" applyFont="1" applyFill="1" applyBorder="1" applyAlignment="1" applyProtection="1">
      <alignment horizontal="center" vertical="center" wrapText="1"/>
    </xf>
    <xf numFmtId="0" fontId="9" fillId="5" borderId="43" xfId="0" applyFont="1" applyFill="1" applyBorder="1" applyAlignment="1" applyProtection="1">
      <alignment horizontal="center" vertical="center" wrapText="1"/>
    </xf>
    <xf numFmtId="0" fontId="9" fillId="5" borderId="40" xfId="0" applyFont="1" applyFill="1" applyBorder="1" applyAlignment="1" applyProtection="1">
      <alignment horizontal="center" vertical="center" wrapText="1"/>
    </xf>
    <xf numFmtId="0" fontId="3" fillId="5" borderId="5" xfId="0" applyFont="1" applyFill="1" applyBorder="1" applyAlignment="1">
      <alignment horizontal="center" vertical="center" wrapText="1"/>
    </xf>
    <xf numFmtId="0" fontId="0" fillId="0" borderId="44" xfId="0" applyBorder="1" applyAlignment="1">
      <alignment horizontal="center" vertical="center" wrapText="1"/>
    </xf>
    <xf numFmtId="0" fontId="2" fillId="5" borderId="10" xfId="0" applyFont="1" applyFill="1" applyBorder="1" applyAlignment="1" applyProtection="1">
      <alignment horizontal="center" vertical="top" wrapText="1"/>
    </xf>
    <xf numFmtId="0" fontId="2" fillId="5" borderId="47" xfId="0" applyFont="1" applyFill="1" applyBorder="1" applyAlignment="1" applyProtection="1">
      <alignment horizontal="center" vertical="top" wrapText="1"/>
    </xf>
    <xf numFmtId="0" fontId="0" fillId="5" borderId="0" xfId="0" applyFill="1" applyBorder="1" applyAlignment="1" applyProtection="1">
      <alignment horizontal="center" vertical="top" wrapText="1"/>
    </xf>
    <xf numFmtId="0" fontId="0" fillId="0" borderId="94" xfId="0" applyBorder="1" applyAlignment="1">
      <alignment horizontal="center" vertical="top" wrapText="1"/>
    </xf>
    <xf numFmtId="0" fontId="9" fillId="5" borderId="132" xfId="0" applyFont="1" applyFill="1" applyBorder="1" applyAlignment="1" applyProtection="1">
      <alignment horizontal="center" wrapText="1"/>
    </xf>
    <xf numFmtId="0" fontId="9" fillId="5" borderId="3" xfId="0" applyFont="1" applyFill="1" applyBorder="1" applyAlignment="1" applyProtection="1">
      <alignment horizontal="center" wrapText="1"/>
    </xf>
    <xf numFmtId="0" fontId="2" fillId="5" borderId="8" xfId="0" applyFont="1" applyFill="1" applyBorder="1" applyAlignment="1" applyProtection="1">
      <alignment horizontal="center" vertical="center" wrapText="1"/>
    </xf>
    <xf numFmtId="0" fontId="0" fillId="0" borderId="49" xfId="0" applyBorder="1" applyAlignment="1">
      <alignment wrapText="1"/>
    </xf>
    <xf numFmtId="164" fontId="2" fillId="5" borderId="11" xfId="0" applyNumberFormat="1" applyFont="1" applyFill="1" applyBorder="1" applyAlignment="1" applyProtection="1">
      <alignment horizontal="center" vertical="center" wrapText="1"/>
    </xf>
    <xf numFmtId="164" fontId="2" fillId="5" borderId="10" xfId="0" applyNumberFormat="1" applyFont="1" applyFill="1" applyBorder="1" applyAlignment="1" applyProtection="1">
      <alignment horizontal="center" vertical="center" wrapText="1"/>
    </xf>
    <xf numFmtId="0" fontId="0" fillId="5" borderId="3" xfId="0" applyFill="1" applyBorder="1" applyAlignment="1" applyProtection="1">
      <alignment horizontal="center" vertical="center"/>
    </xf>
    <xf numFmtId="0" fontId="0" fillId="0" borderId="4" xfId="0" applyBorder="1" applyAlignment="1"/>
    <xf numFmtId="0" fontId="16" fillId="0" borderId="0" xfId="0" applyFont="1" applyBorder="1" applyAlignment="1">
      <alignment wrapText="1"/>
    </xf>
    <xf numFmtId="0" fontId="9" fillId="5" borderId="10" xfId="0" applyFont="1" applyFill="1" applyBorder="1" applyAlignment="1" applyProtection="1">
      <alignment horizontal="center" vertical="center"/>
    </xf>
    <xf numFmtId="0" fontId="9" fillId="5" borderId="3" xfId="0" applyFont="1" applyFill="1" applyBorder="1" applyAlignment="1" applyProtection="1">
      <alignment horizontal="center" vertical="center"/>
    </xf>
    <xf numFmtId="0" fontId="9" fillId="0" borderId="3" xfId="0" applyFont="1" applyBorder="1" applyAlignment="1">
      <alignment horizontal="center" wrapText="1"/>
    </xf>
    <xf numFmtId="0" fontId="3" fillId="5" borderId="3" xfId="0" applyNumberFormat="1" applyFont="1" applyFill="1" applyBorder="1" applyAlignment="1" applyProtection="1">
      <alignment horizontal="center" vertical="center" wrapText="1"/>
    </xf>
    <xf numFmtId="0" fontId="9" fillId="5" borderId="17" xfId="0" applyFont="1" applyFill="1" applyBorder="1" applyAlignment="1" applyProtection="1">
      <alignment horizontal="center" vertical="center" wrapText="1"/>
    </xf>
    <xf numFmtId="0" fontId="9" fillId="5" borderId="2" xfId="0" applyFont="1" applyFill="1" applyBorder="1" applyAlignment="1" applyProtection="1">
      <alignment horizontal="center" vertical="center" wrapText="1"/>
    </xf>
    <xf numFmtId="0" fontId="9" fillId="5" borderId="9" xfId="0" applyFont="1" applyFill="1" applyBorder="1" applyAlignment="1" applyProtection="1">
      <alignment horizontal="center" vertical="center" wrapText="1"/>
    </xf>
    <xf numFmtId="0" fontId="9" fillId="5" borderId="7" xfId="0" applyFont="1" applyFill="1" applyBorder="1" applyAlignment="1" applyProtection="1">
      <alignment horizontal="center" vertical="center" wrapText="1"/>
    </xf>
    <xf numFmtId="0" fontId="0" fillId="0" borderId="0" xfId="0" applyAlignment="1" applyProtection="1">
      <alignment wrapText="1"/>
    </xf>
    <xf numFmtId="0" fontId="0" fillId="0" borderId="0" xfId="0" applyAlignment="1"/>
    <xf numFmtId="0" fontId="0" fillId="0" borderId="0" xfId="0" applyAlignment="1" applyProtection="1"/>
    <xf numFmtId="0" fontId="0" fillId="5" borderId="11" xfId="0" applyNumberFormat="1" applyFill="1" applyBorder="1" applyAlignment="1" applyProtection="1">
      <alignment horizontal="center" vertical="center" wrapText="1"/>
    </xf>
    <xf numFmtId="0" fontId="0" fillId="0" borderId="11" xfId="0" applyNumberFormat="1" applyBorder="1" applyAlignment="1">
      <alignment horizontal="center" vertical="center" wrapText="1"/>
    </xf>
    <xf numFmtId="0" fontId="0" fillId="0" borderId="52" xfId="0" applyBorder="1" applyAlignment="1">
      <alignment horizontal="center" vertical="center" wrapText="1"/>
    </xf>
    <xf numFmtId="0" fontId="0" fillId="5" borderId="2" xfId="0" applyFill="1" applyBorder="1" applyAlignment="1" applyProtection="1">
      <alignment horizontal="center" vertical="center" wrapText="1"/>
    </xf>
    <xf numFmtId="0" fontId="0" fillId="0" borderId="7" xfId="0" applyBorder="1" applyAlignment="1" applyProtection="1">
      <alignment wrapText="1"/>
    </xf>
    <xf numFmtId="0" fontId="3" fillId="0" borderId="4" xfId="0" applyFont="1" applyBorder="1" applyAlignment="1">
      <alignment horizontal="center" vertical="center" wrapText="1"/>
    </xf>
    <xf numFmtId="181" fontId="0" fillId="5" borderId="10" xfId="0" applyNumberFormat="1" applyFill="1" applyBorder="1" applyAlignment="1" applyProtection="1">
      <alignment horizontal="center" vertical="center" wrapText="1"/>
    </xf>
    <xf numFmtId="181" fontId="0" fillId="5" borderId="3" xfId="0" applyNumberFormat="1" applyFill="1" applyBorder="1" applyAlignment="1" applyProtection="1">
      <alignment horizontal="center" vertical="center" wrapText="1"/>
    </xf>
    <xf numFmtId="181" fontId="0" fillId="5" borderId="4" xfId="0" applyNumberFormat="1" applyFill="1" applyBorder="1" applyAlignment="1">
      <alignment wrapText="1"/>
    </xf>
    <xf numFmtId="0" fontId="0" fillId="5" borderId="52" xfId="0" applyFill="1" applyBorder="1" applyAlignment="1"/>
    <xf numFmtId="0" fontId="0" fillId="5" borderId="4" xfId="0" applyFill="1" applyBorder="1" applyAlignment="1" applyProtection="1">
      <alignment horizontal="center" vertical="center" wrapText="1"/>
    </xf>
    <xf numFmtId="0" fontId="2" fillId="0" borderId="0" xfId="0" applyFont="1" applyFill="1" applyBorder="1" applyAlignment="1">
      <alignment horizontal="center" vertical="center" wrapText="1"/>
    </xf>
    <xf numFmtId="0" fontId="0" fillId="0" borderId="0" xfId="0" applyFill="1" applyBorder="1" applyAlignment="1">
      <alignment horizontal="center" vertical="center" wrapText="1"/>
    </xf>
    <xf numFmtId="0" fontId="0" fillId="5" borderId="32" xfId="0" applyFill="1" applyBorder="1" applyAlignment="1" applyProtection="1">
      <alignment horizontal="center" vertical="center"/>
    </xf>
    <xf numFmtId="0" fontId="0" fillId="0" borderId="24" xfId="0" applyBorder="1" applyAlignment="1">
      <alignment horizontal="center" vertical="center"/>
    </xf>
    <xf numFmtId="0" fontId="0" fillId="5" borderId="32" xfId="0" applyFill="1" applyBorder="1" applyAlignment="1" applyProtection="1">
      <alignment horizontal="center" vertical="center" wrapText="1"/>
    </xf>
    <xf numFmtId="0" fontId="0" fillId="5" borderId="24" xfId="0" applyFill="1" applyBorder="1" applyAlignment="1" applyProtection="1">
      <alignment horizontal="center" vertical="center" wrapText="1"/>
    </xf>
    <xf numFmtId="0" fontId="0" fillId="3" borderId="10" xfId="0" applyFill="1" applyBorder="1" applyAlignment="1">
      <alignment vertical="center" wrapText="1"/>
    </xf>
    <xf numFmtId="0" fontId="0" fillId="3" borderId="3" xfId="0" applyFill="1"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9" fillId="4" borderId="10" xfId="0" applyFont="1" applyFill="1" applyBorder="1" applyAlignment="1">
      <alignment vertical="center"/>
    </xf>
    <xf numFmtId="0" fontId="0" fillId="0" borderId="3" xfId="0" applyBorder="1" applyAlignment="1">
      <alignment vertical="center"/>
    </xf>
    <xf numFmtId="0" fontId="0" fillId="0" borderId="10" xfId="0" applyBorder="1" applyAlignment="1">
      <alignment horizontal="center" vertical="center"/>
    </xf>
    <xf numFmtId="0" fontId="0" fillId="4" borderId="10" xfId="0" applyFill="1" applyBorder="1" applyAlignment="1">
      <alignment horizontal="center" vertical="center"/>
    </xf>
    <xf numFmtId="0" fontId="9" fillId="0" borderId="10" xfId="0" applyFont="1" applyBorder="1" applyAlignment="1">
      <alignment vertical="center"/>
    </xf>
    <xf numFmtId="0" fontId="0" fillId="0" borderId="4" xfId="0" applyBorder="1" applyAlignment="1">
      <alignment vertical="center"/>
    </xf>
    <xf numFmtId="0" fontId="9" fillId="0" borderId="3" xfId="0" applyFont="1" applyBorder="1" applyAlignment="1">
      <alignment vertical="center"/>
    </xf>
    <xf numFmtId="0" fontId="0" fillId="3" borderId="3" xfId="0" applyFill="1" applyBorder="1" applyAlignment="1">
      <alignment vertical="center"/>
    </xf>
    <xf numFmtId="0" fontId="0" fillId="3" borderId="4" xfId="0" applyFill="1" applyBorder="1" applyAlignment="1">
      <alignment vertical="center"/>
    </xf>
    <xf numFmtId="0" fontId="5" fillId="4" borderId="24" xfId="0" applyFont="1" applyFill="1" applyBorder="1" applyAlignment="1">
      <alignment vertical="center" wrapText="1"/>
    </xf>
    <xf numFmtId="0" fontId="0" fillId="0" borderId="24" xfId="0" applyBorder="1" applyAlignment="1">
      <alignment vertical="center"/>
    </xf>
    <xf numFmtId="0" fontId="0" fillId="0" borderId="33" xfId="0" applyBorder="1" applyAlignment="1">
      <alignment vertical="center"/>
    </xf>
    <xf numFmtId="0" fontId="5" fillId="4" borderId="5" xfId="0" applyFont="1" applyFill="1" applyBorder="1" applyAlignment="1">
      <alignment vertical="center" wrapText="1"/>
    </xf>
    <xf numFmtId="0" fontId="0" fillId="0" borderId="5" xfId="0" applyBorder="1" applyAlignment="1">
      <alignment vertical="center" wrapText="1"/>
    </xf>
    <xf numFmtId="0" fontId="0" fillId="0" borderId="8" xfId="0" applyBorder="1" applyAlignment="1">
      <alignment vertical="center" wrapText="1"/>
    </xf>
    <xf numFmtId="0" fontId="0" fillId="0" borderId="0" xfId="0" applyAlignment="1">
      <alignment vertical="center" wrapText="1"/>
    </xf>
    <xf numFmtId="0" fontId="0" fillId="0" borderId="2" xfId="0" applyBorder="1" applyAlignment="1">
      <alignment vertical="center" wrapText="1"/>
    </xf>
    <xf numFmtId="0" fontId="5" fillId="4" borderId="0" xfId="0" applyFont="1" applyFill="1" applyBorder="1" applyAlignment="1">
      <alignment vertical="top" wrapText="1"/>
    </xf>
    <xf numFmtId="0" fontId="5" fillId="4" borderId="2" xfId="0" applyFont="1" applyFill="1" applyBorder="1" applyAlignment="1">
      <alignment vertical="top" wrapText="1"/>
    </xf>
    <xf numFmtId="0" fontId="2" fillId="4" borderId="0" xfId="0" applyFont="1" applyFill="1" applyBorder="1" applyAlignment="1">
      <alignment vertical="top" wrapText="1"/>
    </xf>
    <xf numFmtId="0" fontId="0" fillId="0" borderId="0" xfId="0" applyAlignment="1">
      <alignment vertical="top" wrapText="1"/>
    </xf>
    <xf numFmtId="0" fontId="0" fillId="0" borderId="2" xfId="0" applyBorder="1" applyAlignment="1">
      <alignment vertical="top" wrapText="1"/>
    </xf>
    <xf numFmtId="0" fontId="18" fillId="0" borderId="0" xfId="0" applyFont="1" applyAlignment="1">
      <alignment horizontal="center" vertical="center"/>
    </xf>
    <xf numFmtId="0" fontId="0" fillId="4" borderId="13" xfId="0"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4" borderId="13" xfId="0" applyFill="1" applyBorder="1" applyAlignment="1">
      <alignment vertical="center" wrapText="1"/>
    </xf>
    <xf numFmtId="0" fontId="0" fillId="0" borderId="9"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4" borderId="3" xfId="0" applyFill="1" applyBorder="1" applyAlignment="1">
      <alignment horizontal="center" vertical="center"/>
    </xf>
    <xf numFmtId="0" fontId="9" fillId="0" borderId="10" xfId="0" applyFont="1" applyFill="1" applyBorder="1" applyAlignment="1">
      <alignment horizontal="left" vertical="center" wrapText="1"/>
    </xf>
    <xf numFmtId="0" fontId="0" fillId="0" borderId="4" xfId="0" applyBorder="1" applyAlignment="1">
      <alignment horizontal="left" wrapText="1"/>
    </xf>
    <xf numFmtId="0" fontId="5" fillId="4" borderId="32" xfId="0" applyFont="1" applyFill="1" applyBorder="1" applyAlignment="1">
      <alignment vertical="center" wrapText="1"/>
    </xf>
    <xf numFmtId="0" fontId="0" fillId="3" borderId="10"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0" xfId="0" applyFill="1" applyBorder="1" applyAlignment="1">
      <alignment horizontal="center" vertical="center" wrapText="1"/>
    </xf>
    <xf numFmtId="0" fontId="0" fillId="3" borderId="3" xfId="0" applyFill="1" applyBorder="1" applyAlignment="1">
      <alignment horizontal="center" vertical="center" wrapText="1"/>
    </xf>
    <xf numFmtId="0" fontId="0" fillId="3" borderId="4" xfId="0" applyFill="1" applyBorder="1" applyAlignment="1">
      <alignment horizontal="center" vertical="center" wrapText="1"/>
    </xf>
    <xf numFmtId="0" fontId="0" fillId="3" borderId="13" xfId="0" applyFill="1" applyBorder="1" applyAlignment="1">
      <alignment horizontal="center" vertical="center" wrapText="1"/>
    </xf>
    <xf numFmtId="0" fontId="0" fillId="3" borderId="5" xfId="0" applyFill="1" applyBorder="1" applyAlignment="1">
      <alignment horizontal="center" vertical="center" wrapText="1"/>
    </xf>
    <xf numFmtId="0" fontId="0" fillId="0" borderId="5" xfId="0" applyBorder="1" applyAlignment="1">
      <alignment wrapText="1"/>
    </xf>
    <xf numFmtId="0" fontId="0" fillId="0" borderId="8" xfId="0" applyBorder="1" applyAlignment="1">
      <alignment wrapText="1"/>
    </xf>
    <xf numFmtId="0" fontId="0" fillId="3" borderId="17" xfId="0" applyFill="1" applyBorder="1" applyAlignment="1">
      <alignment horizontal="center" vertical="center" wrapText="1"/>
    </xf>
    <xf numFmtId="0" fontId="0" fillId="3" borderId="0" xfId="0" applyFill="1" applyBorder="1" applyAlignment="1">
      <alignment horizontal="center" vertical="center" wrapText="1"/>
    </xf>
    <xf numFmtId="0" fontId="0" fillId="0" borderId="0" xfId="0" applyAlignment="1">
      <alignment wrapText="1"/>
    </xf>
    <xf numFmtId="0" fontId="0" fillId="0" borderId="2" xfId="0" applyBorder="1" applyAlignment="1">
      <alignment wrapText="1"/>
    </xf>
    <xf numFmtId="0" fontId="0" fillId="3" borderId="9" xfId="0" applyFill="1" applyBorder="1" applyAlignment="1">
      <alignment horizontal="center" vertical="center" wrapText="1"/>
    </xf>
    <xf numFmtId="0" fontId="0" fillId="3" borderId="6" xfId="0" applyFill="1" applyBorder="1" applyAlignment="1">
      <alignment horizontal="center" vertical="center" wrapText="1"/>
    </xf>
    <xf numFmtId="0" fontId="0" fillId="0" borderId="6" xfId="0" applyBorder="1" applyAlignment="1">
      <alignment wrapText="1"/>
    </xf>
    <xf numFmtId="0" fontId="0" fillId="0" borderId="7" xfId="0" applyBorder="1" applyAlignment="1">
      <alignment wrapText="1"/>
    </xf>
    <xf numFmtId="0" fontId="5" fillId="4" borderId="24" xfId="0" applyFont="1" applyFill="1" applyBorder="1" applyAlignment="1">
      <alignment vertical="center"/>
    </xf>
    <xf numFmtId="0" fontId="5" fillId="0" borderId="24" xfId="0" applyFont="1" applyBorder="1" applyAlignment="1">
      <alignment vertical="center"/>
    </xf>
    <xf numFmtId="0" fontId="5" fillId="0" borderId="33" xfId="0" applyFont="1" applyBorder="1" applyAlignment="1">
      <alignment vertical="center"/>
    </xf>
    <xf numFmtId="0" fontId="0" fillId="4" borderId="10" xfId="0" applyFill="1" applyBorder="1" applyAlignment="1">
      <alignment horizontal="center" vertical="center" wrapText="1"/>
    </xf>
    <xf numFmtId="0" fontId="0" fillId="4" borderId="17" xfId="0" applyFill="1" applyBorder="1" applyAlignment="1">
      <alignment vertical="center" wrapText="1"/>
    </xf>
    <xf numFmtId="0" fontId="0" fillId="0" borderId="24" xfId="0" applyBorder="1" applyAlignment="1">
      <alignment vertical="center" wrapText="1"/>
    </xf>
    <xf numFmtId="0" fontId="0" fillId="0" borderId="33" xfId="0" applyBorder="1" applyAlignment="1">
      <alignment vertical="center" wrapText="1"/>
    </xf>
    <xf numFmtId="0" fontId="2" fillId="4" borderId="6" xfId="0" applyFont="1" applyFill="1" applyBorder="1" applyAlignment="1">
      <alignment vertical="center" wrapText="1"/>
    </xf>
    <xf numFmtId="0" fontId="0" fillId="0" borderId="6" xfId="0" applyBorder="1" applyAlignment="1">
      <alignment vertical="center"/>
    </xf>
    <xf numFmtId="0" fontId="0" fillId="0" borderId="7" xfId="0" applyBorder="1" applyAlignment="1">
      <alignment vertical="center"/>
    </xf>
    <xf numFmtId="0" fontId="0" fillId="3" borderId="10" xfId="0" applyFill="1" applyBorder="1" applyAlignment="1">
      <alignment horizontal="left" vertical="center" wrapText="1"/>
    </xf>
    <xf numFmtId="0" fontId="0" fillId="0" borderId="4" xfId="0" applyBorder="1" applyAlignment="1">
      <alignment horizontal="left" vertical="center"/>
    </xf>
    <xf numFmtId="0" fontId="0" fillId="0" borderId="10" xfId="0" applyFill="1" applyBorder="1" applyAlignment="1">
      <alignment horizontal="center" vertical="center" wrapText="1"/>
    </xf>
    <xf numFmtId="0" fontId="0" fillId="0" borderId="4" xfId="0" applyFill="1" applyBorder="1" applyAlignment="1">
      <alignment horizontal="center" vertical="center" wrapText="1"/>
    </xf>
    <xf numFmtId="0" fontId="5" fillId="0" borderId="13" xfId="0" applyFont="1" applyBorder="1" applyAlignment="1">
      <alignment vertical="center" wrapText="1"/>
    </xf>
    <xf numFmtId="0" fontId="5" fillId="0" borderId="5" xfId="0" applyFont="1" applyBorder="1" applyAlignment="1">
      <alignment vertical="center" wrapText="1"/>
    </xf>
    <xf numFmtId="0" fontId="5" fillId="0" borderId="8" xfId="0" applyFont="1" applyBorder="1" applyAlignment="1">
      <alignment vertical="center" wrapText="1"/>
    </xf>
    <xf numFmtId="0" fontId="5" fillId="0" borderId="9" xfId="0" applyFont="1" applyBorder="1" applyAlignment="1">
      <alignment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0" fontId="0" fillId="4" borderId="6" xfId="0" applyFill="1" applyBorder="1" applyAlignment="1">
      <alignment vertical="center" wrapText="1"/>
    </xf>
    <xf numFmtId="0" fontId="0" fillId="2" borderId="0" xfId="0" applyFill="1" applyBorder="1" applyAlignment="1">
      <alignment horizontal="center" vertical="center"/>
    </xf>
    <xf numFmtId="0" fontId="0" fillId="2" borderId="0" xfId="0" applyFill="1" applyBorder="1" applyAlignment="1"/>
    <xf numFmtId="0" fontId="8" fillId="0" borderId="0" xfId="0" applyFont="1" applyFill="1" applyBorder="1" applyAlignment="1">
      <alignment horizontal="center" vertical="center"/>
    </xf>
    <xf numFmtId="0" fontId="8" fillId="4" borderId="0" xfId="0" applyFont="1" applyFill="1" applyBorder="1" applyAlignment="1">
      <alignment vertical="center" wrapText="1"/>
    </xf>
    <xf numFmtId="0" fontId="0" fillId="0" borderId="0" xfId="0" applyBorder="1" applyAlignment="1">
      <alignment vertical="center" wrapText="1"/>
    </xf>
    <xf numFmtId="171" fontId="15" fillId="2" borderId="51" xfId="0" applyNumberFormat="1" applyFont="1" applyFill="1" applyBorder="1" applyAlignment="1" applyProtection="1">
      <alignment horizontal="center" vertical="center"/>
    </xf>
    <xf numFmtId="171" fontId="15" fillId="2" borderId="31" xfId="0" applyNumberFormat="1" applyFont="1" applyFill="1" applyBorder="1" applyAlignment="1" applyProtection="1">
      <alignment horizontal="center" vertical="center"/>
    </xf>
    <xf numFmtId="164" fontId="0" fillId="2" borderId="0" xfId="0" applyNumberFormat="1" applyFill="1" applyBorder="1" applyAlignment="1">
      <alignment horizontal="center" vertical="center"/>
    </xf>
    <xf numFmtId="9" fontId="36" fillId="0" borderId="0" xfId="0" applyNumberFormat="1" applyFont="1" applyFill="1" applyBorder="1" applyAlignment="1">
      <alignment vertical="top" wrapText="1"/>
    </xf>
    <xf numFmtId="0" fontId="4" fillId="0" borderId="0" xfId="0" applyFont="1" applyBorder="1" applyAlignment="1">
      <alignment vertical="top" wrapText="1"/>
    </xf>
    <xf numFmtId="0" fontId="8" fillId="0" borderId="0" xfId="0" applyFont="1" applyFill="1" applyBorder="1" applyAlignment="1">
      <alignment vertical="center" wrapText="1"/>
    </xf>
    <xf numFmtId="0" fontId="7" fillId="2" borderId="0" xfId="0" applyFont="1" applyFill="1" applyBorder="1" applyAlignment="1">
      <alignment horizontal="center"/>
    </xf>
    <xf numFmtId="0" fontId="0" fillId="2" borderId="0" xfId="0" applyFill="1" applyAlignment="1"/>
    <xf numFmtId="0" fontId="8" fillId="0" borderId="0" xfId="0" applyFont="1" applyFill="1" applyBorder="1" applyAlignment="1"/>
    <xf numFmtId="0" fontId="0" fillId="2" borderId="0" xfId="0" applyFill="1" applyBorder="1" applyAlignment="1">
      <alignment horizontal="center" vertical="center" wrapText="1"/>
    </xf>
  </cellXfs>
  <cellStyles count="19">
    <cellStyle name="Comma" xfId="1" builtinId="3"/>
    <cellStyle name="Followed Hyperlink" xfId="3" builtinId="9" hidden="1"/>
    <cellStyle name="Followed Hyperlink" xfId="5" builtinId="9" hidden="1"/>
    <cellStyle name="Followed Hyperlink" xfId="7" builtinId="9" hidden="1"/>
    <cellStyle name="Followed Hyperlink" xfId="9" builtinId="9" hidden="1"/>
    <cellStyle name="Followed Hyperlink" xfId="12" builtinId="9" hidden="1"/>
    <cellStyle name="Followed Hyperlink" xfId="14" builtinId="9" hidden="1"/>
    <cellStyle name="Followed Hyperlink" xfId="16" builtinId="9" hidden="1"/>
    <cellStyle name="Followed Hyperlink" xfId="18" builtinId="9" hidden="1"/>
    <cellStyle name="Hyperlink" xfId="2" builtinId="8" hidden="1"/>
    <cellStyle name="Hyperlink" xfId="4" builtinId="8" hidden="1"/>
    <cellStyle name="Hyperlink" xfId="6" builtinId="8" hidden="1"/>
    <cellStyle name="Hyperlink" xfId="8" builtinId="8" hidden="1"/>
    <cellStyle name="Hyperlink" xfId="11" builtinId="8" hidden="1"/>
    <cellStyle name="Hyperlink" xfId="13" builtinId="8" hidden="1"/>
    <cellStyle name="Hyperlink" xfId="15" builtinId="8" hidden="1"/>
    <cellStyle name="Hyperlink" xfId="17" builtinId="8" hidden="1"/>
    <cellStyle name="Normal" xfId="0" builtinId="0"/>
    <cellStyle name="Percent" xfId="10" builtinId="5"/>
  </cellStyles>
  <dxfs count="110">
    <dxf>
      <fill>
        <patternFill>
          <bgColor indexed="44"/>
        </patternFill>
      </fill>
    </dxf>
    <dxf>
      <fill>
        <patternFill>
          <bgColor indexed="22"/>
        </patternFill>
      </fill>
    </dxf>
    <dxf>
      <font>
        <b/>
        <i/>
        <color rgb="FFFF0000"/>
      </font>
      <fill>
        <patternFill>
          <bgColor rgb="FFFFCC99"/>
        </patternFill>
      </fill>
    </dxf>
    <dxf>
      <font>
        <b val="0"/>
        <i val="0"/>
        <color theme="1"/>
      </font>
      <fill>
        <patternFill patternType="none">
          <bgColor auto="1"/>
        </patternFill>
      </fill>
    </dxf>
    <dxf>
      <font>
        <b/>
        <i/>
        <color rgb="FFFF0000"/>
      </font>
      <fill>
        <patternFill>
          <bgColor rgb="FFFFCC99"/>
        </patternFill>
      </fill>
    </dxf>
    <dxf>
      <fill>
        <patternFill patternType="none">
          <bgColor auto="1"/>
        </patternFill>
      </fill>
    </dxf>
    <dxf>
      <font>
        <b/>
        <i/>
        <color rgb="FFFF0000"/>
      </font>
      <fill>
        <patternFill>
          <bgColor rgb="FFFFCC99"/>
        </patternFill>
      </fill>
    </dxf>
    <dxf>
      <font>
        <b val="0"/>
        <i val="0"/>
        <color theme="1"/>
      </font>
      <fill>
        <patternFill patternType="none">
          <bgColor auto="1"/>
        </patternFill>
      </fill>
    </dxf>
    <dxf>
      <font>
        <b/>
        <i/>
        <color rgb="FFFF0000"/>
      </font>
      <fill>
        <patternFill>
          <bgColor rgb="FFFFCC99"/>
        </patternFill>
      </fill>
    </dxf>
    <dxf>
      <fill>
        <patternFill patternType="none">
          <bgColor auto="1"/>
        </patternFill>
      </fill>
    </dxf>
    <dxf>
      <font>
        <color theme="0"/>
      </font>
      <fill>
        <patternFill>
          <bgColor rgb="FFFF0000"/>
        </patternFill>
      </fill>
    </dxf>
    <dxf>
      <font>
        <color theme="0"/>
      </font>
      <fill>
        <patternFill>
          <bgColor rgb="FF008000"/>
        </patternFill>
      </fill>
    </dxf>
    <dxf>
      <font>
        <b/>
        <i/>
        <color rgb="FFFF0000"/>
      </font>
    </dxf>
    <dxf>
      <font>
        <color theme="0" tint="-0.34998626667073579"/>
      </font>
    </dxf>
    <dxf>
      <font>
        <b/>
        <i/>
        <condense val="0"/>
        <extend val="0"/>
        <color indexed="10"/>
      </font>
    </dxf>
    <dxf>
      <font>
        <b val="0"/>
        <i/>
        <condense val="0"/>
        <extend val="0"/>
        <color indexed="55"/>
      </font>
      <fill>
        <patternFill patternType="none">
          <bgColor indexed="65"/>
        </patternFill>
      </fill>
    </dxf>
    <dxf>
      <font>
        <b/>
        <i/>
        <strike val="0"/>
        <condense val="0"/>
        <extend val="0"/>
        <color indexed="10"/>
      </font>
    </dxf>
    <dxf>
      <fill>
        <patternFill>
          <bgColor indexed="53"/>
        </patternFill>
      </fill>
    </dxf>
    <dxf>
      <fill>
        <patternFill>
          <bgColor rgb="FFFFCC99"/>
        </patternFill>
      </fill>
    </dxf>
    <dxf>
      <fill>
        <patternFill patternType="none">
          <bgColor auto="1"/>
        </patternFill>
      </fill>
    </dxf>
    <dxf>
      <font>
        <b/>
        <i/>
        <color rgb="FFFF0000"/>
      </font>
      <fill>
        <patternFill>
          <bgColor rgb="FFFFCC99"/>
        </patternFill>
      </fill>
    </dxf>
    <dxf>
      <fill>
        <patternFill>
          <bgColor rgb="FFFFCC99"/>
        </patternFill>
      </fill>
    </dxf>
    <dxf>
      <fill>
        <patternFill patternType="none">
          <bgColor auto="1"/>
        </patternFill>
      </fill>
    </dxf>
    <dxf>
      <font>
        <b/>
        <i/>
        <color rgb="FFFF0000"/>
      </font>
      <fill>
        <patternFill>
          <bgColor rgb="FFFFCC99"/>
        </patternFill>
      </fill>
    </dxf>
    <dxf>
      <fill>
        <patternFill>
          <bgColor rgb="FFFFCC99"/>
        </patternFill>
      </fill>
    </dxf>
    <dxf>
      <font>
        <b/>
        <i/>
        <color rgb="FFFF0000"/>
      </font>
      <fill>
        <patternFill>
          <bgColor theme="0"/>
        </patternFill>
      </fill>
    </dxf>
    <dxf>
      <font>
        <b/>
        <i val="0"/>
        <color indexed="17"/>
      </font>
    </dxf>
    <dxf>
      <font>
        <b val="0"/>
        <i/>
        <color theme="0"/>
      </font>
      <fill>
        <patternFill>
          <bgColor indexed="10"/>
        </patternFill>
      </fill>
    </dxf>
    <dxf>
      <font>
        <color theme="0"/>
      </font>
      <fill>
        <patternFill>
          <bgColor indexed="17"/>
        </patternFill>
      </fill>
    </dxf>
    <dxf>
      <font>
        <b/>
        <i val="0"/>
        <color rgb="FFFF0000"/>
      </font>
    </dxf>
    <dxf>
      <fill>
        <patternFill>
          <bgColor indexed="47"/>
        </patternFill>
      </fill>
    </dxf>
    <dxf>
      <font>
        <b/>
        <i/>
        <color theme="0"/>
      </font>
      <fill>
        <patternFill>
          <bgColor rgb="FFFF0000"/>
        </patternFill>
      </fill>
      <border>
        <left style="thin">
          <color theme="0"/>
        </left>
      </border>
    </dxf>
    <dxf>
      <font>
        <b/>
        <i val="0"/>
        <color indexed="9"/>
      </font>
      <fill>
        <patternFill>
          <bgColor indexed="17"/>
        </patternFill>
      </fill>
      <border>
        <left style="thin">
          <color theme="0"/>
        </left>
      </border>
    </dxf>
    <dxf>
      <font>
        <color theme="0"/>
      </font>
      <fill>
        <patternFill>
          <bgColor rgb="FFFF0000"/>
        </patternFill>
      </fill>
    </dxf>
    <dxf>
      <font>
        <color theme="0"/>
      </font>
      <fill>
        <patternFill>
          <bgColor rgb="FF008000"/>
        </patternFill>
      </fill>
    </dxf>
    <dxf>
      <fill>
        <patternFill>
          <bgColor indexed="53"/>
        </patternFill>
      </fill>
    </dxf>
    <dxf>
      <fill>
        <patternFill>
          <bgColor indexed="55"/>
        </patternFill>
      </fill>
      <border>
        <right style="thin">
          <color indexed="64"/>
        </right>
      </border>
    </dxf>
    <dxf>
      <fill>
        <patternFill>
          <bgColor indexed="26"/>
        </patternFill>
      </fill>
      <border>
        <right style="thin">
          <color indexed="64"/>
        </right>
        <top style="thin">
          <color indexed="64"/>
        </top>
        <bottom style="thin">
          <color indexed="64"/>
        </bottom>
      </border>
    </dxf>
    <dxf>
      <fill>
        <patternFill>
          <bgColor indexed="55"/>
        </patternFill>
      </fill>
      <border>
        <right style="thin">
          <color indexed="64"/>
        </right>
      </border>
    </dxf>
    <dxf>
      <fill>
        <patternFill>
          <bgColor indexed="26"/>
        </patternFill>
      </fill>
      <border>
        <top style="thin">
          <color indexed="64"/>
        </top>
        <bottom style="thin">
          <color indexed="64"/>
        </bottom>
      </border>
    </dxf>
    <dxf>
      <fill>
        <patternFill>
          <bgColor indexed="55"/>
        </patternFill>
      </fill>
      <border>
        <right style="thin">
          <color indexed="64"/>
        </right>
      </border>
    </dxf>
    <dxf>
      <fill>
        <patternFill>
          <bgColor indexed="26"/>
        </patternFill>
      </fill>
      <border>
        <left style="thin">
          <color indexed="64"/>
        </left>
        <top style="thin">
          <color indexed="64"/>
        </top>
        <bottom style="thin">
          <color indexed="64"/>
        </bottom>
      </border>
    </dxf>
    <dxf>
      <font>
        <color theme="0"/>
      </font>
      <fill>
        <patternFill>
          <bgColor rgb="FFFF0000"/>
        </patternFill>
      </fill>
    </dxf>
    <dxf>
      <font>
        <condense val="0"/>
        <extend val="0"/>
        <color indexed="9"/>
      </font>
    </dxf>
    <dxf>
      <fill>
        <patternFill>
          <bgColor indexed="9"/>
        </patternFill>
      </fill>
    </dxf>
    <dxf>
      <font>
        <strike val="0"/>
        <condense val="0"/>
        <extend val="0"/>
        <color indexed="9"/>
      </font>
      <fill>
        <patternFill>
          <bgColor indexed="10"/>
        </patternFill>
      </fill>
      <border>
        <left style="thin">
          <color indexed="10"/>
        </left>
        <right style="thin">
          <color indexed="10"/>
        </right>
        <top style="thin">
          <color indexed="10"/>
        </top>
        <bottom style="thin">
          <color indexed="10"/>
        </bottom>
      </border>
    </dxf>
    <dxf>
      <font>
        <strike val="0"/>
        <condense val="0"/>
        <extend val="0"/>
        <color indexed="9"/>
      </font>
      <fill>
        <patternFill>
          <bgColor indexed="17"/>
        </patternFill>
      </fill>
      <border>
        <left style="thin">
          <color indexed="17"/>
        </left>
        <right style="thin">
          <color indexed="17"/>
        </right>
        <top style="thin">
          <color indexed="17"/>
        </top>
        <bottom style="thin">
          <color indexed="17"/>
        </bottom>
      </border>
    </dxf>
    <dxf>
      <fill>
        <patternFill>
          <bgColor indexed="53"/>
        </patternFill>
      </fill>
    </dxf>
    <dxf>
      <font>
        <b/>
        <i/>
        <color rgb="FFFF0000"/>
      </font>
      <fill>
        <patternFill>
          <bgColor rgb="FFFFCC99"/>
        </patternFill>
      </fill>
    </dxf>
    <dxf>
      <font>
        <b val="0"/>
        <i val="0"/>
        <color auto="1"/>
      </font>
      <fill>
        <patternFill patternType="none">
          <bgColor auto="1"/>
        </patternFill>
      </fill>
    </dxf>
    <dxf>
      <font>
        <b/>
        <i/>
        <color rgb="FFFF0000"/>
      </font>
      <fill>
        <patternFill patternType="solid">
          <bgColor rgb="FFFFCC99"/>
        </patternFill>
      </fill>
    </dxf>
    <dxf>
      <fill>
        <patternFill patternType="none">
          <bgColor auto="1"/>
        </patternFill>
      </fill>
    </dxf>
    <dxf>
      <font>
        <b/>
        <i val="0"/>
        <color rgb="FFFF0000"/>
      </font>
      <fill>
        <patternFill>
          <bgColor rgb="FFFFCC99"/>
        </patternFill>
      </fill>
    </dxf>
    <dxf>
      <font>
        <b val="0"/>
        <i val="0"/>
        <color auto="1"/>
      </font>
      <fill>
        <patternFill patternType="none">
          <bgColor auto="1"/>
        </patternFill>
      </fill>
    </dxf>
    <dxf>
      <font>
        <b/>
        <i/>
        <color rgb="FFFF0000"/>
      </font>
      <fill>
        <patternFill patternType="solid">
          <bgColor rgb="FFFFCC99"/>
        </patternFill>
      </fill>
    </dxf>
    <dxf>
      <fill>
        <patternFill patternType="none">
          <bgColor auto="1"/>
        </patternFill>
      </fill>
    </dxf>
    <dxf>
      <font>
        <color theme="0" tint="-0.24994659260841701"/>
      </font>
    </dxf>
    <dxf>
      <font>
        <b/>
        <i/>
        <color rgb="FFFF0000"/>
      </font>
    </dxf>
    <dxf>
      <font>
        <color theme="0" tint="-0.34998626667073579"/>
      </font>
    </dxf>
    <dxf>
      <font>
        <color theme="0"/>
      </font>
      <fill>
        <patternFill>
          <bgColor rgb="FFFF0000"/>
        </patternFill>
      </fill>
    </dxf>
    <dxf>
      <fill>
        <patternFill patternType="none">
          <bgColor auto="1"/>
        </patternFill>
      </fill>
    </dxf>
    <dxf>
      <font>
        <b/>
        <i/>
        <color rgb="FFFF0000"/>
      </font>
      <fill>
        <patternFill>
          <bgColor rgb="FFFFCC99"/>
        </patternFill>
      </fill>
    </dxf>
    <dxf>
      <fill>
        <patternFill>
          <bgColor rgb="FFFFCC99"/>
        </patternFill>
      </fill>
    </dxf>
    <dxf>
      <fill>
        <patternFill patternType="none">
          <bgColor auto="1"/>
        </patternFill>
      </fill>
    </dxf>
    <dxf>
      <font>
        <b/>
        <i/>
        <color rgb="FFFF0000"/>
      </font>
      <fill>
        <patternFill>
          <bgColor rgb="FFFFCC99"/>
        </patternFill>
      </fill>
    </dxf>
    <dxf>
      <fill>
        <patternFill>
          <bgColor rgb="FFFFCC99"/>
        </patternFill>
      </fill>
    </dxf>
    <dxf>
      <fill>
        <patternFill>
          <bgColor rgb="FFFF6600"/>
        </patternFill>
      </fill>
    </dxf>
    <dxf>
      <font>
        <b/>
        <i/>
        <color rgb="FFFF0000"/>
      </font>
      <fill>
        <patternFill>
          <bgColor rgb="FFFFCC99"/>
        </patternFill>
      </fill>
    </dxf>
    <dxf>
      <font>
        <b val="0"/>
        <i/>
        <strike val="0"/>
        <color indexed="10"/>
      </font>
      <fill>
        <patternFill>
          <bgColor indexed="22"/>
        </patternFill>
      </fill>
    </dxf>
    <dxf>
      <fill>
        <patternFill>
          <bgColor indexed="53"/>
        </patternFill>
      </fill>
    </dxf>
    <dxf>
      <fill>
        <patternFill>
          <bgColor rgb="FFFF6600"/>
        </patternFill>
      </fill>
      <border>
        <left/>
        <right/>
        <top/>
        <bottom/>
        <vertical/>
        <horizontal/>
      </border>
    </dxf>
    <dxf>
      <font>
        <color theme="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fill>
        <patternFill>
          <bgColor indexed="17"/>
        </patternFill>
      </fill>
      <border>
        <left style="thin">
          <color indexed="64"/>
        </left>
        <right style="thin">
          <color indexed="64"/>
        </right>
        <top style="thin">
          <color indexed="64"/>
        </top>
        <bottom style="thin">
          <color indexed="64"/>
        </bottom>
      </border>
    </dxf>
    <dxf>
      <font>
        <color theme="0"/>
      </font>
      <fill>
        <patternFill>
          <bgColor indexed="9"/>
        </patternFill>
      </fill>
    </dxf>
    <dxf>
      <font>
        <strike val="0"/>
        <condense val="0"/>
        <extend val="0"/>
        <color indexed="9"/>
      </font>
      <fill>
        <patternFill>
          <bgColor indexed="17"/>
        </patternFill>
      </fill>
      <border>
        <left style="thin">
          <color indexed="17"/>
        </left>
        <right style="thin">
          <color indexed="17"/>
        </right>
        <top style="thin">
          <color indexed="17"/>
        </top>
        <bottom style="thin">
          <color indexed="17"/>
        </bottom>
      </border>
    </dxf>
    <dxf>
      <font>
        <strike val="0"/>
        <condense val="0"/>
        <extend val="0"/>
        <color indexed="9"/>
      </font>
      <fill>
        <patternFill>
          <bgColor indexed="10"/>
        </patternFill>
      </fill>
      <border>
        <left style="thin">
          <color indexed="10"/>
        </left>
        <right style="thin">
          <color indexed="10"/>
        </right>
        <top style="thin">
          <color indexed="10"/>
        </top>
        <bottom style="thin">
          <color indexed="10"/>
        </bottom>
      </border>
    </dxf>
    <dxf>
      <font>
        <color theme="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fill>
        <patternFill>
          <bgColor indexed="17"/>
        </patternFill>
      </fill>
      <border>
        <left style="thin">
          <color indexed="64"/>
        </left>
        <right style="thin">
          <color indexed="64"/>
        </right>
        <top style="thin">
          <color indexed="64"/>
        </top>
        <bottom style="thin">
          <color indexed="64"/>
        </bottom>
      </border>
    </dxf>
    <dxf>
      <font>
        <color theme="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fill>
        <patternFill>
          <bgColor indexed="17"/>
        </patternFill>
      </fill>
      <border>
        <left style="thin">
          <color indexed="64"/>
        </left>
        <right style="thin">
          <color indexed="64"/>
        </right>
        <top style="thin">
          <color indexed="64"/>
        </top>
        <bottom style="thin">
          <color indexed="64"/>
        </bottom>
      </border>
    </dxf>
    <dxf>
      <fill>
        <patternFill>
          <bgColor indexed="43"/>
        </patternFill>
      </fill>
      <border>
        <left style="thin">
          <color indexed="64"/>
        </left>
        <right style="thin">
          <color indexed="64"/>
        </right>
        <top style="thin">
          <color indexed="64"/>
        </top>
        <bottom style="thin">
          <color indexed="64"/>
        </bottom>
      </border>
    </dxf>
    <dxf>
      <fill>
        <patternFill>
          <bgColor indexed="43"/>
        </patternFill>
      </fill>
      <border>
        <left style="thin">
          <color indexed="64"/>
        </left>
        <right style="thin">
          <color indexed="64"/>
        </right>
        <top style="thin">
          <color indexed="64"/>
        </top>
        <bottom style="thin">
          <color indexed="64"/>
        </bottom>
      </border>
    </dxf>
    <dxf>
      <fill>
        <patternFill>
          <bgColor indexed="43"/>
        </patternFill>
      </fill>
      <border>
        <left style="thin">
          <color indexed="64"/>
        </left>
        <right style="thin">
          <color indexed="64"/>
        </right>
        <top style="thin">
          <color indexed="64"/>
        </top>
        <bottom style="thin">
          <color indexed="64"/>
        </bottom>
      </border>
    </dxf>
    <dxf>
      <font>
        <color theme="0"/>
      </font>
      <fill>
        <patternFill>
          <bgColor rgb="FFFF0000"/>
        </patternFill>
      </fill>
    </dxf>
    <dxf>
      <font>
        <color theme="0"/>
      </font>
      <fill>
        <patternFill>
          <bgColor rgb="FF008000"/>
        </patternFill>
      </fill>
    </dxf>
    <dxf>
      <fill>
        <patternFill>
          <bgColor indexed="55"/>
        </patternFill>
      </fill>
      <border>
        <bottom style="thin">
          <color indexed="64"/>
        </bottom>
      </border>
    </dxf>
    <dxf>
      <fill>
        <patternFill>
          <bgColor rgb="FFFFFFCC"/>
        </patternFill>
      </fill>
      <border>
        <top style="thin">
          <color indexed="64"/>
        </top>
        <bottom style="thin">
          <color indexed="64"/>
        </bottom>
      </border>
    </dxf>
    <dxf>
      <fill>
        <patternFill>
          <bgColor indexed="55"/>
        </patternFill>
      </fill>
      <border>
        <right style="thin">
          <color indexed="64"/>
        </right>
        <top/>
        <bottom style="thin">
          <color indexed="64"/>
        </bottom>
      </border>
    </dxf>
    <dxf>
      <fill>
        <patternFill>
          <bgColor indexed="26"/>
        </patternFill>
      </fill>
      <border>
        <right style="thin">
          <color indexed="64"/>
        </right>
        <top style="thin">
          <color indexed="64"/>
        </top>
        <bottom style="thin">
          <color indexed="64"/>
        </bottom>
      </border>
    </dxf>
    <dxf>
      <fill>
        <patternFill>
          <bgColor indexed="55"/>
        </patternFill>
      </fill>
      <border>
        <left style="thin">
          <color indexed="64"/>
        </left>
        <right style="thin">
          <color indexed="64"/>
        </right>
        <bottom style="thin">
          <color indexed="64"/>
        </bottom>
      </border>
    </dxf>
    <dxf>
      <fill>
        <patternFill>
          <bgColor indexed="26"/>
        </patternFill>
      </fill>
      <border>
        <top style="thin">
          <color indexed="64"/>
        </top>
        <bottom style="thin">
          <color indexed="64"/>
        </bottom>
      </border>
    </dxf>
    <dxf>
      <fill>
        <patternFill>
          <bgColor indexed="55"/>
        </patternFill>
      </fill>
      <border>
        <left style="thin">
          <color indexed="64"/>
        </left>
        <right style="thin">
          <color indexed="64"/>
        </right>
        <bottom style="thin">
          <color indexed="64"/>
        </bottom>
      </border>
    </dxf>
    <dxf>
      <fill>
        <patternFill>
          <bgColor indexed="26"/>
        </patternFill>
      </fill>
      <border>
        <left style="thin">
          <color indexed="64"/>
        </left>
        <right/>
        <top style="thin">
          <color indexed="64"/>
        </top>
        <bottom style="thin">
          <color indexed="64"/>
        </bottom>
      </border>
    </dxf>
    <dxf>
      <font>
        <b/>
        <i/>
        <condense val="0"/>
        <extend val="0"/>
        <color indexed="10"/>
      </font>
    </dxf>
    <dxf>
      <font>
        <b val="0"/>
        <i/>
        <condense val="0"/>
        <extend val="0"/>
        <color indexed="55"/>
      </font>
      <fill>
        <patternFill patternType="none">
          <bgColor indexed="65"/>
        </patternFill>
      </fill>
    </dxf>
    <dxf>
      <font>
        <b/>
        <i/>
        <strike val="0"/>
        <condense val="0"/>
        <extend val="0"/>
        <color indexed="10"/>
      </font>
    </dxf>
    <dxf>
      <font>
        <condense val="0"/>
        <extend val="0"/>
        <color indexed="9"/>
      </font>
    </dxf>
    <dxf>
      <font>
        <b/>
        <i/>
        <color rgb="FFFF0000"/>
      </font>
      <fill>
        <patternFill>
          <bgColor rgb="FFFFCC99"/>
        </patternFill>
      </fill>
    </dxf>
    <dxf>
      <font>
        <b val="0"/>
        <i/>
        <color theme="0"/>
      </font>
      <fill>
        <patternFill>
          <bgColor rgb="FFFF0000"/>
        </patternFill>
      </fill>
    </dxf>
    <dxf>
      <font>
        <color theme="0"/>
      </font>
      <fill>
        <patternFill>
          <bgColor indexed="17"/>
        </patternFill>
      </fill>
    </dxf>
    <dxf>
      <font>
        <color rgb="FFFFCC99"/>
      </font>
      <fill>
        <patternFill>
          <bgColor indexed="47"/>
        </patternFill>
      </fill>
      <border>
        <right/>
      </border>
    </dxf>
    <dxf>
      <font>
        <b/>
        <i/>
        <color rgb="FFFF0000"/>
      </font>
    </dxf>
    <dxf>
      <font>
        <b/>
        <i val="0"/>
        <color rgb="FF008000"/>
      </font>
      <fill>
        <patternFill>
          <bgColor theme="0"/>
        </patternFill>
      </fill>
    </dxf>
    <dxf>
      <font>
        <b val="0"/>
        <i/>
        <color theme="0"/>
      </font>
      <fill>
        <patternFill>
          <bgColor indexed="10"/>
        </patternFill>
      </fill>
    </dxf>
    <dxf>
      <font>
        <condense val="0"/>
        <extend val="0"/>
        <color indexed="9"/>
      </font>
      <fill>
        <patternFill>
          <bgColor indexed="17"/>
        </patternFill>
      </fill>
    </dxf>
    <dxf>
      <font>
        <color rgb="FFFFCC99"/>
      </font>
      <fill>
        <patternFill>
          <bgColor indexed="47"/>
        </patternFill>
      </fill>
      <border>
        <left/>
        <right/>
      </border>
    </dxf>
    <dxf>
      <font>
        <b/>
        <i/>
        <color theme="0"/>
      </font>
      <fill>
        <patternFill>
          <bgColor rgb="FFFF0000"/>
        </patternFill>
      </fill>
    </dxf>
    <dxf>
      <font>
        <b/>
        <i val="0"/>
        <color indexed="9"/>
      </font>
      <fill>
        <patternFill>
          <bgColor indexed="17"/>
        </patternFill>
      </fill>
    </dxf>
    <dxf>
      <font>
        <color rgb="FFFFCC99"/>
      </font>
      <fill>
        <patternFill>
          <bgColor indexed="47"/>
        </patternFill>
      </fill>
      <border>
        <left/>
      </border>
    </dxf>
    <dxf>
      <fill>
        <patternFill>
          <bgColor indexed="13"/>
        </patternFill>
      </fill>
    </dxf>
  </dxfs>
  <tableStyles count="0" defaultTableStyle="TableStyleMedium9" defaultPivotStyle="PivotStyleLight16"/>
  <colors>
    <mruColors>
      <color rgb="FFFF0000"/>
      <color rgb="FF006600"/>
      <color rgb="FFFFCC99"/>
      <color rgb="FFFF9966"/>
      <color rgb="FFFF6600"/>
      <color rgb="FFC0C0C0"/>
      <color rgb="FF0000FF"/>
      <color rgb="FF008000"/>
      <color rgb="FF969696"/>
      <color rgb="FFFF99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Adjustment factors'!A1"/><Relationship Id="rId7" Type="http://schemas.openxmlformats.org/officeDocument/2006/relationships/hyperlink" Target="#Worksheet!A1"/><Relationship Id="rId2" Type="http://schemas.openxmlformats.org/officeDocument/2006/relationships/hyperlink" Target="#'Classes 3, 5-9'!A1"/><Relationship Id="rId1" Type="http://schemas.openxmlformats.org/officeDocument/2006/relationships/image" Target="../media/image1.emf"/><Relationship Id="rId6" Type="http://schemas.openxmlformats.org/officeDocument/2006/relationships/hyperlink" Target="#Help!A1"/><Relationship Id="rId5" Type="http://schemas.openxmlformats.org/officeDocument/2006/relationships/hyperlink" Target="#'Classes 1 -2 and 4'!A1"/><Relationship Id="rId4" Type="http://schemas.openxmlformats.org/officeDocument/2006/relationships/hyperlink" Target="#'Multiple Lighting Systems'!A1"/></Relationships>
</file>

<file path=xl/drawings/_rels/drawing2.xml.rels><?xml version="1.0" encoding="UTF-8" standalone="yes"?>
<Relationships xmlns="http://schemas.openxmlformats.org/package/2006/relationships"><Relationship Id="rId3" Type="http://schemas.openxmlformats.org/officeDocument/2006/relationships/hyperlink" Target="#Screenshot2"/><Relationship Id="rId2" Type="http://schemas.openxmlformats.org/officeDocument/2006/relationships/hyperlink" Target="#Screenshot1"/><Relationship Id="rId1" Type="http://schemas.openxmlformats.org/officeDocument/2006/relationships/hyperlink" Target="#'Main Menu'!A1"/><Relationship Id="rId5" Type="http://schemas.openxmlformats.org/officeDocument/2006/relationships/hyperlink" Target="#Screenshot4"/><Relationship Id="rId4" Type="http://schemas.openxmlformats.org/officeDocument/2006/relationships/hyperlink" Target="#Screenshot3"/></Relationships>
</file>

<file path=xl/drawings/_rels/drawing3.xml.rels><?xml version="1.0" encoding="UTF-8" standalone="yes"?>
<Relationships xmlns="http://schemas.openxmlformats.org/package/2006/relationships"><Relationship Id="rId3" Type="http://schemas.openxmlformats.org/officeDocument/2006/relationships/hyperlink" Target="#'Adjustment factors'!A1"/><Relationship Id="rId2" Type="http://schemas.openxmlformats.org/officeDocument/2006/relationships/hyperlink" Target="#Help!A1"/><Relationship Id="rId1" Type="http://schemas.openxmlformats.org/officeDocument/2006/relationships/hyperlink" Target="#'Main Menu'!A1"/></Relationships>
</file>

<file path=xl/drawings/_rels/drawing4.xml.rels><?xml version="1.0" encoding="UTF-8" standalone="yes"?>
<Relationships xmlns="http://schemas.openxmlformats.org/package/2006/relationships"><Relationship Id="rId3" Type="http://schemas.openxmlformats.org/officeDocument/2006/relationships/hyperlink" Target="#Help!A1"/><Relationship Id="rId2" Type="http://schemas.openxmlformats.org/officeDocument/2006/relationships/hyperlink" Target="#'Multiple Lighting Systems'!A1"/><Relationship Id="rId1" Type="http://schemas.openxmlformats.org/officeDocument/2006/relationships/hyperlink" Target="#'Main Menu'!A1"/><Relationship Id="rId4" Type="http://schemas.openxmlformats.org/officeDocument/2006/relationships/hyperlink" Target="#'Adjustment factors'!A1"/></Relationships>
</file>

<file path=xl/drawings/_rels/drawing5.xml.rels><?xml version="1.0" encoding="UTF-8" standalone="yes"?>
<Relationships xmlns="http://schemas.openxmlformats.org/package/2006/relationships"><Relationship Id="rId3" Type="http://schemas.openxmlformats.org/officeDocument/2006/relationships/hyperlink" Target="#'Classes 1 -2 and 4'!A1"/><Relationship Id="rId2" Type="http://schemas.openxmlformats.org/officeDocument/2006/relationships/hyperlink" Target="#'Classes 3, 5-9'!A1"/><Relationship Id="rId1" Type="http://schemas.openxmlformats.org/officeDocument/2006/relationships/hyperlink" Target="#'Main Menu'!A1"/></Relationships>
</file>

<file path=xl/drawings/_rels/drawing6.xml.rels><?xml version="1.0" encoding="UTF-8" standalone="yes"?>
<Relationships xmlns="http://schemas.openxmlformats.org/package/2006/relationships"><Relationship Id="rId2" Type="http://schemas.openxmlformats.org/officeDocument/2006/relationships/hyperlink" Target="#'Classes 3, 5-9'!A1"/><Relationship Id="rId1" Type="http://schemas.openxmlformats.org/officeDocument/2006/relationships/hyperlink" Target="#'Main Menu'!A1"/></Relationships>
</file>

<file path=xl/drawings/_rels/drawing7.xml.rels><?xml version="1.0" encoding="UTF-8" standalone="yes"?>
<Relationships xmlns="http://schemas.openxmlformats.org/package/2006/relationships"><Relationship Id="rId1" Type="http://schemas.openxmlformats.org/officeDocument/2006/relationships/hyperlink" Target="#'Main Menu'!A1"/></Relationships>
</file>

<file path=xl/drawings/_rels/drawing8.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hyperlink" Target="#Help!A1"/><Relationship Id="rId1" Type="http://schemas.openxmlformats.org/officeDocument/2006/relationships/hyperlink" Target="#'Main Menu'!A1"/><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20</xdr:col>
      <xdr:colOff>238125</xdr:colOff>
      <xdr:row>46</xdr:row>
      <xdr:rowOff>28575</xdr:rowOff>
    </xdr:to>
    <xdr:pic>
      <xdr:nvPicPr>
        <xdr:cNvPr id="1169" name="Picture 48"/>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13525500" cy="8058150"/>
        </a:xfrm>
        <a:prstGeom prst="rect">
          <a:avLst/>
        </a:prstGeom>
        <a:noFill/>
        <a:ln w="12700">
          <a:solidFill>
            <a:schemeClr val="bg1"/>
          </a:solidFill>
          <a:miter lim="800000"/>
          <a:headEnd/>
          <a:tailEnd/>
        </a:ln>
      </xdr:spPr>
    </xdr:pic>
    <xdr:clientData/>
  </xdr:twoCellAnchor>
  <xdr:twoCellAnchor>
    <xdr:from>
      <xdr:col>9</xdr:col>
      <xdr:colOff>514350</xdr:colOff>
      <xdr:row>14</xdr:row>
      <xdr:rowOff>114300</xdr:rowOff>
    </xdr:from>
    <xdr:to>
      <xdr:col>16</xdr:col>
      <xdr:colOff>342900</xdr:colOff>
      <xdr:row>37</xdr:row>
      <xdr:rowOff>85725</xdr:rowOff>
    </xdr:to>
    <xdr:sp macro="" textlink="">
      <xdr:nvSpPr>
        <xdr:cNvPr id="1064" name="Rectangle 40"/>
        <xdr:cNvSpPr>
          <a:spLocks noChangeArrowheads="1"/>
        </xdr:cNvSpPr>
      </xdr:nvSpPr>
      <xdr:spPr bwMode="auto">
        <a:xfrm>
          <a:off x="6581775" y="2447925"/>
          <a:ext cx="4324350" cy="3686175"/>
        </a:xfrm>
        <a:prstGeom prst="rect">
          <a:avLst/>
        </a:prstGeom>
        <a:gradFill rotWithShape="1">
          <a:gsLst>
            <a:gs pos="0">
              <a:srgbClr val="3366FF">
                <a:alpha val="75000"/>
              </a:srgbClr>
            </a:gs>
            <a:gs pos="50000">
              <a:srgbClr val="000080"/>
            </a:gs>
            <a:gs pos="100000">
              <a:srgbClr val="3366FF">
                <a:alpha val="75000"/>
              </a:srgbClr>
            </a:gs>
          </a:gsLst>
          <a:lin ang="2700000" scaled="1"/>
        </a:gradFill>
        <a:ln w="9525" algn="ctr">
          <a:solidFill>
            <a:srgbClr val="0000FF"/>
          </a:solidFill>
          <a:miter lim="800000"/>
          <a:headEnd/>
          <a:tailEnd/>
        </a:ln>
        <a:effectLst/>
      </xdr:spPr>
      <xdr:txBody>
        <a:bodyPr/>
        <a:lstStyle/>
        <a:p>
          <a:endParaRPr lang="en-AU"/>
        </a:p>
      </xdr:txBody>
    </xdr:sp>
    <xdr:clientData/>
  </xdr:twoCellAnchor>
  <xdr:twoCellAnchor>
    <xdr:from>
      <xdr:col>1</xdr:col>
      <xdr:colOff>723900</xdr:colOff>
      <xdr:row>14</xdr:row>
      <xdr:rowOff>95250</xdr:rowOff>
    </xdr:from>
    <xdr:to>
      <xdr:col>8</xdr:col>
      <xdr:colOff>200025</xdr:colOff>
      <xdr:row>37</xdr:row>
      <xdr:rowOff>114300</xdr:rowOff>
    </xdr:to>
    <xdr:sp macro="" textlink="">
      <xdr:nvSpPr>
        <xdr:cNvPr id="1062" name="Rectangle 38"/>
        <xdr:cNvSpPr>
          <a:spLocks noChangeArrowheads="1"/>
        </xdr:cNvSpPr>
      </xdr:nvSpPr>
      <xdr:spPr bwMode="auto">
        <a:xfrm>
          <a:off x="1333500" y="2428875"/>
          <a:ext cx="4324350" cy="3733800"/>
        </a:xfrm>
        <a:prstGeom prst="rect">
          <a:avLst/>
        </a:prstGeom>
        <a:gradFill rotWithShape="1">
          <a:gsLst>
            <a:gs pos="0">
              <a:srgbClr val="3366FF">
                <a:alpha val="75999"/>
              </a:srgbClr>
            </a:gs>
            <a:gs pos="50000">
              <a:srgbClr val="172F76"/>
            </a:gs>
            <a:gs pos="100000">
              <a:srgbClr val="3366FF">
                <a:alpha val="75999"/>
              </a:srgbClr>
            </a:gs>
          </a:gsLst>
          <a:lin ang="2700000" scaled="1"/>
        </a:gradFill>
        <a:ln w="9525" algn="ctr">
          <a:solidFill>
            <a:srgbClr val="3366FF"/>
          </a:solidFill>
          <a:miter lim="800000"/>
          <a:headEnd/>
          <a:tailEnd/>
        </a:ln>
        <a:effectLst/>
      </xdr:spPr>
      <xdr:txBody>
        <a:bodyPr/>
        <a:lstStyle/>
        <a:p>
          <a:endParaRPr lang="en-AU"/>
        </a:p>
      </xdr:txBody>
    </xdr:sp>
    <xdr:clientData/>
  </xdr:twoCellAnchor>
  <xdr:twoCellAnchor>
    <xdr:from>
      <xdr:col>1</xdr:col>
      <xdr:colOff>180975</xdr:colOff>
      <xdr:row>2</xdr:row>
      <xdr:rowOff>85725</xdr:rowOff>
    </xdr:from>
    <xdr:to>
      <xdr:col>17</xdr:col>
      <xdr:colOff>400050</xdr:colOff>
      <xdr:row>5</xdr:row>
      <xdr:rowOff>57150</xdr:rowOff>
    </xdr:to>
    <xdr:sp macro="" textlink="$F$5">
      <xdr:nvSpPr>
        <xdr:cNvPr id="1047" name="Text Box 23" descr="Text Box: LIGHTING CALCULATOR FOR USE WITH CLAUSE J6, BCA VOLUME ONE"/>
        <xdr:cNvSpPr txBox="1">
          <a:spLocks noChangeArrowheads="1" noTextEdit="1"/>
        </xdr:cNvSpPr>
      </xdr:nvSpPr>
      <xdr:spPr bwMode="auto">
        <a:xfrm>
          <a:off x="790575" y="409575"/>
          <a:ext cx="10782300" cy="523875"/>
        </a:xfrm>
        <a:prstGeom prst="rect">
          <a:avLst/>
        </a:prstGeom>
        <a:gradFill rotWithShape="1">
          <a:gsLst>
            <a:gs pos="0">
              <a:srgbClr val="000080"/>
            </a:gs>
            <a:gs pos="100000">
              <a:srgbClr val="0000FF"/>
            </a:gs>
          </a:gsLst>
          <a:lin ang="0" scaled="1"/>
        </a:gradFill>
        <a:ln w="9525">
          <a:noFill/>
          <a:miter lim="800000"/>
          <a:headEnd/>
          <a:tailEnd/>
        </a:ln>
      </xdr:spPr>
      <xdr:txBody>
        <a:bodyPr vertOverflow="clip" wrap="square" lIns="288000" tIns="46800" rIns="90000" bIns="46800" anchor="ctr" upright="1"/>
        <a:lstStyle/>
        <a:p>
          <a:pPr algn="ctr" rtl="0">
            <a:defRPr sz="1000"/>
          </a:pPr>
          <a:fld id="{B9DA5A69-C5CB-48AA-9220-E3033746E29E}" type="TxLink">
            <a:rPr lang="en-AU" sz="1400" b="1" i="1" u="none" strike="noStrike" baseline="0">
              <a:solidFill>
                <a:srgbClr val="FFFFFF"/>
              </a:solidFill>
              <a:latin typeface="Arial"/>
              <a:cs typeface="Arial"/>
            </a:rPr>
            <a:pPr algn="ctr" rtl="0">
              <a:defRPr sz="1000"/>
            </a:pPr>
            <a:t>LIGHTING CALCULATOR FOR USE WITH NCC VOLUME ONE AND TWO</a:t>
          </a:fld>
          <a:endParaRPr lang="en-AU" sz="1400" b="1" i="1" u="none" strike="noStrike" baseline="0">
            <a:solidFill>
              <a:srgbClr val="FFFFFF"/>
            </a:solidFill>
            <a:latin typeface="Arial"/>
            <a:cs typeface="Arial"/>
          </a:endParaRPr>
        </a:p>
      </xdr:txBody>
    </xdr:sp>
    <xdr:clientData fPrintsWithSheet="0"/>
  </xdr:twoCellAnchor>
  <xdr:twoCellAnchor>
    <xdr:from>
      <xdr:col>2</xdr:col>
      <xdr:colOff>333375</xdr:colOff>
      <xdr:row>28</xdr:row>
      <xdr:rowOff>38100</xdr:rowOff>
    </xdr:from>
    <xdr:to>
      <xdr:col>7</xdr:col>
      <xdr:colOff>885825</xdr:colOff>
      <xdr:row>31</xdr:row>
      <xdr:rowOff>20325</xdr:rowOff>
    </xdr:to>
    <xdr:sp macro="" textlink="">
      <xdr:nvSpPr>
        <xdr:cNvPr id="1055" name="AutoShape 31" descr="help">
          <a:hlinkClick xmlns:r="http://schemas.openxmlformats.org/officeDocument/2006/relationships" r:id="rId2"/>
        </xdr:cNvPr>
        <xdr:cNvSpPr>
          <a:spLocks noChangeArrowheads="1"/>
        </xdr:cNvSpPr>
      </xdr:nvSpPr>
      <xdr:spPr bwMode="auto">
        <a:xfrm>
          <a:off x="1685925" y="4629150"/>
          <a:ext cx="3505200" cy="468000"/>
        </a:xfrm>
        <a:prstGeom prst="roundRect">
          <a:avLst>
            <a:gd name="adj" fmla="val 21741"/>
          </a:avLst>
        </a:prstGeom>
        <a:gradFill rotWithShape="1">
          <a:gsLst>
            <a:gs pos="0">
              <a:srgbClr val="FF0000"/>
            </a:gs>
            <a:gs pos="100000">
              <a:srgbClr val="FF0000">
                <a:gamma/>
                <a:shade val="46275"/>
                <a:invGamma/>
              </a:srgbClr>
            </a:gs>
          </a:gsLst>
          <a:lin ang="5400000" scaled="1"/>
        </a:gradFill>
        <a:ln w="38100" algn="ctr">
          <a:solidFill>
            <a:schemeClr val="bg1"/>
          </a:solidFill>
          <a:round/>
          <a:headEnd/>
          <a:tailEnd/>
        </a:ln>
        <a:effectLst/>
      </xdr:spPr>
      <xdr:txBody>
        <a:bodyPr vertOverflow="clip" wrap="square" lIns="36576" tIns="22860" rIns="36576" bIns="22860" anchor="ctr" upright="1"/>
        <a:lstStyle/>
        <a:p>
          <a:pPr algn="ctr" rtl="0">
            <a:defRPr sz="1000"/>
          </a:pPr>
          <a:r>
            <a:rPr lang="en-AU" sz="1100" b="1" i="0" u="none" strike="noStrike" baseline="0">
              <a:solidFill>
                <a:srgbClr val="FFFFFF"/>
              </a:solidFill>
              <a:latin typeface="Arial"/>
              <a:cs typeface="Arial"/>
            </a:rPr>
            <a:t>Non Residential Lighting Calculator </a:t>
          </a:r>
        </a:p>
        <a:p>
          <a:pPr algn="ctr" rtl="0">
            <a:defRPr sz="1000"/>
          </a:pPr>
          <a:r>
            <a:rPr lang="en-AU" sz="1100" b="0" i="0" u="none" strike="noStrike" baseline="0">
              <a:solidFill>
                <a:srgbClr val="FFFFFF"/>
              </a:solidFill>
              <a:latin typeface="Arial"/>
              <a:cs typeface="Arial"/>
            </a:rPr>
            <a:t>NCC Volume One </a:t>
          </a:r>
        </a:p>
      </xdr:txBody>
    </xdr:sp>
    <xdr:clientData/>
  </xdr:twoCellAnchor>
  <xdr:twoCellAnchor>
    <xdr:from>
      <xdr:col>10</xdr:col>
      <xdr:colOff>552450</xdr:colOff>
      <xdr:row>17</xdr:row>
      <xdr:rowOff>76200</xdr:rowOff>
    </xdr:from>
    <xdr:to>
      <xdr:col>15</xdr:col>
      <xdr:colOff>523875</xdr:colOff>
      <xdr:row>20</xdr:row>
      <xdr:rowOff>58425</xdr:rowOff>
    </xdr:to>
    <xdr:sp macro="" textlink="">
      <xdr:nvSpPr>
        <xdr:cNvPr id="1058" name="AutoShape 34" descr="help">
          <a:hlinkClick xmlns:r="http://schemas.openxmlformats.org/officeDocument/2006/relationships" r:id="rId3"/>
        </xdr:cNvPr>
        <xdr:cNvSpPr>
          <a:spLocks noChangeArrowheads="1"/>
        </xdr:cNvSpPr>
      </xdr:nvSpPr>
      <xdr:spPr bwMode="auto">
        <a:xfrm>
          <a:off x="7229475" y="2886075"/>
          <a:ext cx="3248025" cy="468000"/>
        </a:xfrm>
        <a:prstGeom prst="roundRect">
          <a:avLst>
            <a:gd name="adj" fmla="val 21741"/>
          </a:avLst>
        </a:prstGeom>
        <a:gradFill rotWithShape="1">
          <a:gsLst>
            <a:gs pos="0">
              <a:srgbClr val="FF0000"/>
            </a:gs>
            <a:gs pos="100000">
              <a:srgbClr val="FF0000">
                <a:gamma/>
                <a:shade val="46275"/>
                <a:invGamma/>
              </a:srgbClr>
            </a:gs>
          </a:gsLst>
          <a:lin ang="5400000" scaled="1"/>
        </a:gradFill>
        <a:ln w="12700" algn="ctr">
          <a:solidFill>
            <a:schemeClr val="bg1"/>
          </a:solidFill>
          <a:round/>
          <a:headEnd/>
          <a:tailEnd/>
        </a:ln>
        <a:effectLst/>
      </xdr:spPr>
      <xdr:txBody>
        <a:bodyPr vertOverflow="clip" wrap="square" lIns="36576" tIns="22860" rIns="36576" bIns="22860" anchor="ctr" upright="1"/>
        <a:lstStyle/>
        <a:p>
          <a:pPr algn="ctr" rtl="0">
            <a:defRPr sz="1000"/>
          </a:pPr>
          <a:r>
            <a:rPr lang="en-AU" sz="1100" b="0" i="0" u="none" strike="noStrike" baseline="0">
              <a:solidFill>
                <a:srgbClr val="FFFFFF"/>
              </a:solidFill>
              <a:latin typeface="Arial"/>
              <a:cs typeface="Arial"/>
            </a:rPr>
            <a:t>Illumination Power Density Adjustment Factors for a Control Device</a:t>
          </a:r>
        </a:p>
      </xdr:txBody>
    </xdr:sp>
    <xdr:clientData/>
  </xdr:twoCellAnchor>
  <xdr:twoCellAnchor>
    <xdr:from>
      <xdr:col>10</xdr:col>
      <xdr:colOff>523875</xdr:colOff>
      <xdr:row>22</xdr:row>
      <xdr:rowOff>152400</xdr:rowOff>
    </xdr:from>
    <xdr:to>
      <xdr:col>15</xdr:col>
      <xdr:colOff>495300</xdr:colOff>
      <xdr:row>25</xdr:row>
      <xdr:rowOff>134625</xdr:rowOff>
    </xdr:to>
    <xdr:sp macro="" textlink="">
      <xdr:nvSpPr>
        <xdr:cNvPr id="1061" name="AutoShape 37" descr="help">
          <a:hlinkClick xmlns:r="http://schemas.openxmlformats.org/officeDocument/2006/relationships" r:id="rId4"/>
        </xdr:cNvPr>
        <xdr:cNvSpPr>
          <a:spLocks noChangeArrowheads="1"/>
        </xdr:cNvSpPr>
      </xdr:nvSpPr>
      <xdr:spPr bwMode="auto">
        <a:xfrm>
          <a:off x="7200900" y="3771900"/>
          <a:ext cx="3248025" cy="468000"/>
        </a:xfrm>
        <a:prstGeom prst="roundRect">
          <a:avLst>
            <a:gd name="adj" fmla="val 21741"/>
          </a:avLst>
        </a:prstGeom>
        <a:gradFill rotWithShape="1">
          <a:gsLst>
            <a:gs pos="0">
              <a:srgbClr val="FF0000"/>
            </a:gs>
            <a:gs pos="100000">
              <a:srgbClr val="FF0000">
                <a:gamma/>
                <a:shade val="46275"/>
                <a:invGamma/>
              </a:srgbClr>
            </a:gs>
          </a:gsLst>
          <a:lin ang="5400000" scaled="1"/>
        </a:gradFill>
        <a:ln w="12700" algn="ctr">
          <a:solidFill>
            <a:schemeClr val="bg1"/>
          </a:solidFill>
          <a:round/>
          <a:headEnd/>
          <a:tailEnd/>
        </a:ln>
        <a:effectLst/>
      </xdr:spPr>
      <xdr:txBody>
        <a:bodyPr vertOverflow="clip" wrap="square" lIns="36576" tIns="22860" rIns="36576" bIns="22860" anchor="ctr" upright="1"/>
        <a:lstStyle/>
        <a:p>
          <a:pPr algn="ctr" rtl="0">
            <a:defRPr sz="1000"/>
          </a:pPr>
          <a:r>
            <a:rPr lang="en-AU" sz="1100" b="1" i="0" u="none" strike="noStrike" baseline="0">
              <a:solidFill>
                <a:srgbClr val="FFFFFF"/>
              </a:solidFill>
              <a:latin typeface="Arial"/>
              <a:cs typeface="Arial"/>
            </a:rPr>
            <a:t>Multiple Lighting Systems Calculator</a:t>
          </a:r>
        </a:p>
        <a:p>
          <a:pPr algn="ctr" rtl="0">
            <a:defRPr sz="1000"/>
          </a:pPr>
          <a:r>
            <a:rPr lang="en-AU" sz="1100" b="0" i="0" u="none" strike="noStrike" baseline="0">
              <a:solidFill>
                <a:srgbClr val="FFFFFF"/>
              </a:solidFill>
              <a:latin typeface="Arial"/>
              <a:cs typeface="Arial"/>
            </a:rPr>
            <a:t>NCC Volume One</a:t>
          </a:r>
        </a:p>
      </xdr:txBody>
    </xdr:sp>
    <xdr:clientData/>
  </xdr:twoCellAnchor>
  <xdr:twoCellAnchor>
    <xdr:from>
      <xdr:col>3</xdr:col>
      <xdr:colOff>419100</xdr:colOff>
      <xdr:row>14</xdr:row>
      <xdr:rowOff>104775</xdr:rowOff>
    </xdr:from>
    <xdr:to>
      <xdr:col>7</xdr:col>
      <xdr:colOff>171450</xdr:colOff>
      <xdr:row>16</xdr:row>
      <xdr:rowOff>47625</xdr:rowOff>
    </xdr:to>
    <xdr:sp macro="" textlink="">
      <xdr:nvSpPr>
        <xdr:cNvPr id="1067" name="Text Box 43"/>
        <xdr:cNvSpPr txBox="1">
          <a:spLocks noChangeArrowheads="1"/>
        </xdr:cNvSpPr>
      </xdr:nvSpPr>
      <xdr:spPr bwMode="auto">
        <a:xfrm>
          <a:off x="2400300" y="2438400"/>
          <a:ext cx="2190750" cy="266700"/>
        </a:xfrm>
        <a:prstGeom prst="rect">
          <a:avLst/>
        </a:prstGeom>
        <a:noFill/>
        <a:ln w="9525" algn="ctr">
          <a:noFill/>
          <a:miter lim="800000"/>
          <a:headEnd/>
          <a:tailEnd/>
        </a:ln>
        <a:effectLst/>
      </xdr:spPr>
      <xdr:txBody>
        <a:bodyPr vertOverflow="clip" wrap="square" lIns="36576" tIns="32004" rIns="36576" bIns="0" anchor="t" upright="1"/>
        <a:lstStyle/>
        <a:p>
          <a:pPr algn="ctr" rtl="0">
            <a:defRPr sz="1000"/>
          </a:pPr>
          <a:r>
            <a:rPr lang="en-AU" sz="1600" b="1" i="1" u="none" strike="noStrike" baseline="0">
              <a:solidFill>
                <a:srgbClr val="FFFFFF"/>
              </a:solidFill>
              <a:latin typeface="Arial"/>
              <a:cs typeface="Arial"/>
            </a:rPr>
            <a:t>Calculators</a:t>
          </a:r>
        </a:p>
      </xdr:txBody>
    </xdr:sp>
    <xdr:clientData/>
  </xdr:twoCellAnchor>
  <xdr:twoCellAnchor>
    <xdr:from>
      <xdr:col>11</xdr:col>
      <xdr:colOff>542925</xdr:colOff>
      <xdr:row>14</xdr:row>
      <xdr:rowOff>114300</xdr:rowOff>
    </xdr:from>
    <xdr:to>
      <xdr:col>14</xdr:col>
      <xdr:colOff>647700</xdr:colOff>
      <xdr:row>16</xdr:row>
      <xdr:rowOff>133350</xdr:rowOff>
    </xdr:to>
    <xdr:sp macro="" textlink="">
      <xdr:nvSpPr>
        <xdr:cNvPr id="1068" name="Text Box 44"/>
        <xdr:cNvSpPr txBox="1">
          <a:spLocks noChangeArrowheads="1"/>
        </xdr:cNvSpPr>
      </xdr:nvSpPr>
      <xdr:spPr bwMode="auto">
        <a:xfrm>
          <a:off x="7829550" y="2447925"/>
          <a:ext cx="1933575" cy="342900"/>
        </a:xfrm>
        <a:prstGeom prst="rect">
          <a:avLst/>
        </a:prstGeom>
        <a:noFill/>
        <a:ln w="9525" algn="ctr">
          <a:noFill/>
          <a:miter lim="800000"/>
          <a:headEnd/>
          <a:tailEnd/>
        </a:ln>
        <a:effectLst/>
      </xdr:spPr>
      <xdr:txBody>
        <a:bodyPr vertOverflow="clip" wrap="square" lIns="36576" tIns="32004" rIns="36576" bIns="0" anchor="t" upright="1"/>
        <a:lstStyle/>
        <a:p>
          <a:pPr algn="ctr" rtl="0">
            <a:defRPr sz="1000"/>
          </a:pPr>
          <a:r>
            <a:rPr lang="en-AU" sz="1600" b="1" i="1" u="none" strike="noStrike" baseline="0">
              <a:solidFill>
                <a:srgbClr val="FFFFFF"/>
              </a:solidFill>
              <a:latin typeface="Arial"/>
              <a:cs typeface="Arial"/>
            </a:rPr>
            <a:t>Guidance Material</a:t>
          </a:r>
        </a:p>
      </xdr:txBody>
    </xdr:sp>
    <xdr:clientData/>
  </xdr:twoCellAnchor>
  <xdr:twoCellAnchor>
    <xdr:from>
      <xdr:col>2</xdr:col>
      <xdr:colOff>323850</xdr:colOff>
      <xdr:row>22</xdr:row>
      <xdr:rowOff>142875</xdr:rowOff>
    </xdr:from>
    <xdr:to>
      <xdr:col>7</xdr:col>
      <xdr:colOff>876300</xdr:colOff>
      <xdr:row>25</xdr:row>
      <xdr:rowOff>125100</xdr:rowOff>
    </xdr:to>
    <xdr:sp macro="" textlink="">
      <xdr:nvSpPr>
        <xdr:cNvPr id="1074" name="AutoShape 50" descr="help">
          <a:hlinkClick xmlns:r="http://schemas.openxmlformats.org/officeDocument/2006/relationships" r:id="rId5"/>
        </xdr:cNvPr>
        <xdr:cNvSpPr>
          <a:spLocks noChangeArrowheads="1"/>
        </xdr:cNvSpPr>
      </xdr:nvSpPr>
      <xdr:spPr bwMode="auto">
        <a:xfrm>
          <a:off x="1676400" y="3762375"/>
          <a:ext cx="3505200" cy="468000"/>
        </a:xfrm>
        <a:prstGeom prst="roundRect">
          <a:avLst>
            <a:gd name="adj" fmla="val 21741"/>
          </a:avLst>
        </a:prstGeom>
        <a:gradFill rotWithShape="1">
          <a:gsLst>
            <a:gs pos="0">
              <a:srgbClr val="FF0000"/>
            </a:gs>
            <a:gs pos="100000">
              <a:srgbClr val="FF0000">
                <a:gamma/>
                <a:shade val="46275"/>
                <a:invGamma/>
              </a:srgbClr>
            </a:gs>
          </a:gsLst>
          <a:lin ang="5400000" scaled="1"/>
        </a:gradFill>
        <a:ln w="38100" algn="ctr">
          <a:solidFill>
            <a:schemeClr val="bg1"/>
          </a:solidFill>
          <a:round/>
          <a:headEnd/>
          <a:tailEnd/>
        </a:ln>
        <a:effectLst/>
      </xdr:spPr>
      <xdr:txBody>
        <a:bodyPr vertOverflow="clip" wrap="square" lIns="36576" tIns="22860" rIns="36576" bIns="0" anchor="t" upright="1"/>
        <a:lstStyle/>
        <a:p>
          <a:pPr algn="ctr" rtl="0">
            <a:defRPr sz="1000"/>
          </a:pPr>
          <a:r>
            <a:rPr lang="en-AU" sz="1100" b="1" i="0" u="none" strike="noStrike" baseline="0">
              <a:solidFill>
                <a:srgbClr val="FFFFFF"/>
              </a:solidFill>
              <a:latin typeface="Arial"/>
              <a:cs typeface="Arial"/>
            </a:rPr>
            <a:t>Residential Lighting Calculator</a:t>
          </a:r>
        </a:p>
        <a:p>
          <a:pPr algn="ctr" rtl="0">
            <a:defRPr sz="1000"/>
          </a:pPr>
          <a:r>
            <a:rPr lang="en-AU" sz="1100" b="0" i="0" u="none" strike="noStrike" baseline="0">
              <a:solidFill>
                <a:srgbClr val="FFFFFF"/>
              </a:solidFill>
              <a:latin typeface="Arial"/>
              <a:cs typeface="Arial"/>
            </a:rPr>
            <a:t>NCC Volume Two, Class 2 SOUs and Class 4 parts</a:t>
          </a:r>
        </a:p>
      </xdr:txBody>
    </xdr:sp>
    <xdr:clientData/>
  </xdr:twoCellAnchor>
  <xdr:twoCellAnchor>
    <xdr:from>
      <xdr:col>10</xdr:col>
      <xdr:colOff>523875</xdr:colOff>
      <xdr:row>28</xdr:row>
      <xdr:rowOff>57150</xdr:rowOff>
    </xdr:from>
    <xdr:to>
      <xdr:col>15</xdr:col>
      <xdr:colOff>495300</xdr:colOff>
      <xdr:row>31</xdr:row>
      <xdr:rowOff>39375</xdr:rowOff>
    </xdr:to>
    <xdr:sp macro="" textlink="">
      <xdr:nvSpPr>
        <xdr:cNvPr id="1075" name="AutoShape 51" descr="help">
          <a:hlinkClick xmlns:r="http://schemas.openxmlformats.org/officeDocument/2006/relationships" r:id="rId6"/>
        </xdr:cNvPr>
        <xdr:cNvSpPr>
          <a:spLocks noChangeArrowheads="1"/>
        </xdr:cNvSpPr>
      </xdr:nvSpPr>
      <xdr:spPr bwMode="auto">
        <a:xfrm>
          <a:off x="7200900" y="4648200"/>
          <a:ext cx="3248025" cy="468000"/>
        </a:xfrm>
        <a:prstGeom prst="roundRect">
          <a:avLst>
            <a:gd name="adj" fmla="val 21741"/>
          </a:avLst>
        </a:prstGeom>
        <a:gradFill rotWithShape="1">
          <a:gsLst>
            <a:gs pos="0">
              <a:srgbClr val="FF0000"/>
            </a:gs>
            <a:gs pos="100000">
              <a:srgbClr val="FF0000">
                <a:gamma/>
                <a:shade val="46275"/>
                <a:invGamma/>
              </a:srgbClr>
            </a:gs>
          </a:gsLst>
          <a:lin ang="5400000" scaled="1"/>
        </a:gradFill>
        <a:ln w="12700" algn="ctr">
          <a:solidFill>
            <a:schemeClr val="bg1"/>
          </a:solidFill>
          <a:round/>
          <a:headEnd/>
          <a:tailEnd/>
        </a:ln>
        <a:effectLst/>
      </xdr:spPr>
      <xdr:txBody>
        <a:bodyPr vertOverflow="clip" wrap="square" lIns="36576" tIns="22860" rIns="36576" bIns="22860" anchor="ctr" upright="1"/>
        <a:lstStyle/>
        <a:p>
          <a:pPr algn="ctr" rtl="0">
            <a:defRPr sz="1000"/>
          </a:pPr>
          <a:r>
            <a:rPr lang="en-AU" sz="1100" b="0" i="0" u="none" strike="noStrike" baseline="0">
              <a:solidFill>
                <a:srgbClr val="FFFFFF"/>
              </a:solidFill>
              <a:latin typeface="Arial"/>
              <a:cs typeface="Arial"/>
            </a:rPr>
            <a:t>Help screen</a:t>
          </a:r>
        </a:p>
      </xdr:txBody>
    </xdr:sp>
    <xdr:clientData/>
  </xdr:twoCellAnchor>
  <xdr:twoCellAnchor>
    <xdr:from>
      <xdr:col>10</xdr:col>
      <xdr:colOff>533400</xdr:colOff>
      <xdr:row>33</xdr:row>
      <xdr:rowOff>95250</xdr:rowOff>
    </xdr:from>
    <xdr:to>
      <xdr:col>15</xdr:col>
      <xdr:colOff>504825</xdr:colOff>
      <xdr:row>36</xdr:row>
      <xdr:rowOff>77475</xdr:rowOff>
    </xdr:to>
    <xdr:sp macro="" textlink="">
      <xdr:nvSpPr>
        <xdr:cNvPr id="1076" name="AutoShape 52" descr="help">
          <a:hlinkClick xmlns:r="http://schemas.openxmlformats.org/officeDocument/2006/relationships" r:id="rId7"/>
        </xdr:cNvPr>
        <xdr:cNvSpPr>
          <a:spLocks noChangeArrowheads="1"/>
        </xdr:cNvSpPr>
      </xdr:nvSpPr>
      <xdr:spPr bwMode="auto">
        <a:xfrm>
          <a:off x="7210425" y="5495925"/>
          <a:ext cx="3248025" cy="468000"/>
        </a:xfrm>
        <a:prstGeom prst="roundRect">
          <a:avLst>
            <a:gd name="adj" fmla="val 21741"/>
          </a:avLst>
        </a:prstGeom>
        <a:gradFill rotWithShape="1">
          <a:gsLst>
            <a:gs pos="0">
              <a:srgbClr val="FF0000"/>
            </a:gs>
            <a:gs pos="100000">
              <a:srgbClr val="FF0000">
                <a:gamma/>
                <a:shade val="46275"/>
                <a:invGamma/>
              </a:srgbClr>
            </a:gs>
          </a:gsLst>
          <a:lin ang="5400000" scaled="1"/>
        </a:gradFill>
        <a:ln w="12700" algn="ctr">
          <a:solidFill>
            <a:schemeClr val="bg1"/>
          </a:solidFill>
          <a:round/>
          <a:headEnd/>
          <a:tailEnd/>
        </a:ln>
        <a:effectLst/>
      </xdr:spPr>
      <xdr:txBody>
        <a:bodyPr vertOverflow="clip" wrap="square" lIns="36576" tIns="22860" rIns="36576" bIns="22860" anchor="ctr" upright="1"/>
        <a:lstStyle/>
        <a:p>
          <a:pPr algn="ctr" rtl="0">
            <a:defRPr sz="1000"/>
          </a:pPr>
          <a:r>
            <a:rPr lang="en-AU" sz="1100" b="0" i="0" u="none" strike="noStrike" baseline="0">
              <a:solidFill>
                <a:srgbClr val="FFFFFF"/>
              </a:solidFill>
              <a:latin typeface="Arial"/>
              <a:cs typeface="Arial"/>
            </a:rPr>
            <a:t>Worksheet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3600450</xdr:colOff>
      <xdr:row>2</xdr:row>
      <xdr:rowOff>76200</xdr:rowOff>
    </xdr:from>
    <xdr:to>
      <xdr:col>4</xdr:col>
      <xdr:colOff>0</xdr:colOff>
      <xdr:row>4</xdr:row>
      <xdr:rowOff>66675</xdr:rowOff>
    </xdr:to>
    <xdr:sp macro="" textlink="">
      <xdr:nvSpPr>
        <xdr:cNvPr id="12882" name="AutoShape 594" descr="help">
          <a:hlinkClick xmlns:r="http://schemas.openxmlformats.org/officeDocument/2006/relationships" r:id="rId1"/>
        </xdr:cNvPr>
        <xdr:cNvSpPr>
          <a:spLocks noChangeArrowheads="1"/>
        </xdr:cNvSpPr>
      </xdr:nvSpPr>
      <xdr:spPr bwMode="auto">
        <a:xfrm>
          <a:off x="4667250" y="400050"/>
          <a:ext cx="942975" cy="352425"/>
        </a:xfrm>
        <a:prstGeom prst="roundRect">
          <a:avLst>
            <a:gd name="adj" fmla="val 21741"/>
          </a:avLst>
        </a:prstGeom>
        <a:gradFill rotWithShape="1">
          <a:gsLst>
            <a:gs pos="0">
              <a:srgbClr val="FF0000"/>
            </a:gs>
            <a:gs pos="100000">
              <a:srgbClr val="FF0000">
                <a:gamma/>
                <a:shade val="46275"/>
                <a:invGamma/>
              </a:srgbClr>
            </a:gs>
          </a:gsLst>
          <a:lin ang="5400000" scaled="1"/>
        </a:gradFill>
        <a:ln w="9525" algn="ctr">
          <a:solidFill>
            <a:srgbClr val="800000"/>
          </a:solidFill>
          <a:round/>
          <a:headEnd/>
          <a:tailEnd/>
        </a:ln>
        <a:effectLst/>
      </xdr:spPr>
      <xdr:txBody>
        <a:bodyPr vertOverflow="clip" wrap="square" lIns="27432" tIns="22860" rIns="27432" bIns="22860" anchor="ctr" upright="1"/>
        <a:lstStyle/>
        <a:p>
          <a:pPr algn="ctr" rtl="0">
            <a:defRPr sz="1000"/>
          </a:pPr>
          <a:r>
            <a:rPr lang="en-AU" sz="1000" b="1" i="0" u="none" strike="noStrike" baseline="0">
              <a:solidFill>
                <a:srgbClr val="FFFFFF"/>
              </a:solidFill>
              <a:latin typeface="Arial"/>
              <a:cs typeface="Arial"/>
            </a:rPr>
            <a:t>Main Menu</a:t>
          </a:r>
        </a:p>
      </xdr:txBody>
    </xdr:sp>
    <xdr:clientData/>
  </xdr:twoCellAnchor>
  <xdr:twoCellAnchor>
    <xdr:from>
      <xdr:col>3</xdr:col>
      <xdr:colOff>3463425</xdr:colOff>
      <xdr:row>30</xdr:row>
      <xdr:rowOff>47625</xdr:rowOff>
    </xdr:from>
    <xdr:to>
      <xdr:col>4</xdr:col>
      <xdr:colOff>0</xdr:colOff>
      <xdr:row>31</xdr:row>
      <xdr:rowOff>85725</xdr:rowOff>
    </xdr:to>
    <xdr:sp macro="" textlink="">
      <xdr:nvSpPr>
        <xdr:cNvPr id="22528" name="AutoShape 1024" descr="help">
          <a:hlinkClick xmlns:r="http://schemas.openxmlformats.org/officeDocument/2006/relationships" r:id="rId2"/>
        </xdr:cNvPr>
        <xdr:cNvSpPr>
          <a:spLocks noChangeArrowheads="1"/>
        </xdr:cNvSpPr>
      </xdr:nvSpPr>
      <xdr:spPr bwMode="auto">
        <a:xfrm>
          <a:off x="4532342" y="11890375"/>
          <a:ext cx="1076825" cy="196850"/>
        </a:xfrm>
        <a:prstGeom prst="roundRect">
          <a:avLst>
            <a:gd name="adj" fmla="val 21741"/>
          </a:avLst>
        </a:prstGeom>
        <a:gradFill rotWithShape="1">
          <a:gsLst>
            <a:gs pos="0">
              <a:srgbClr val="FF0000"/>
            </a:gs>
            <a:gs pos="100000">
              <a:srgbClr val="FF0000">
                <a:gamma/>
                <a:shade val="46275"/>
                <a:invGamma/>
              </a:srgbClr>
            </a:gs>
          </a:gsLst>
          <a:lin ang="5400000" scaled="1"/>
        </a:gradFill>
        <a:ln w="9525" algn="ctr">
          <a:solidFill>
            <a:srgbClr val="800000"/>
          </a:solidFill>
          <a:round/>
          <a:headEnd/>
          <a:tailEnd/>
        </a:ln>
        <a:effectLst/>
      </xdr:spPr>
      <xdr:txBody>
        <a:bodyPr vertOverflow="clip" wrap="square" lIns="27432" tIns="22860" rIns="27432" bIns="22860" anchor="ctr" upright="1"/>
        <a:lstStyle/>
        <a:p>
          <a:pPr algn="ctr" rtl="0">
            <a:defRPr sz="1000"/>
          </a:pPr>
          <a:r>
            <a:rPr lang="en-AU" sz="1000" b="0" i="0" u="none" strike="noStrike" baseline="0">
              <a:solidFill>
                <a:srgbClr val="FFFFFF"/>
              </a:solidFill>
              <a:latin typeface="Arial"/>
              <a:cs typeface="Arial"/>
            </a:rPr>
            <a:t>Screenshot 1</a:t>
          </a:r>
        </a:p>
      </xdr:txBody>
    </xdr:sp>
    <xdr:clientData/>
  </xdr:twoCellAnchor>
  <xdr:twoCellAnchor>
    <xdr:from>
      <xdr:col>3</xdr:col>
      <xdr:colOff>3463425</xdr:colOff>
      <xdr:row>35</xdr:row>
      <xdr:rowOff>47625</xdr:rowOff>
    </xdr:from>
    <xdr:to>
      <xdr:col>4</xdr:col>
      <xdr:colOff>0</xdr:colOff>
      <xdr:row>36</xdr:row>
      <xdr:rowOff>85725</xdr:rowOff>
    </xdr:to>
    <xdr:sp macro="" textlink="">
      <xdr:nvSpPr>
        <xdr:cNvPr id="22529" name="AutoShape 1025" descr="help">
          <a:hlinkClick xmlns:r="http://schemas.openxmlformats.org/officeDocument/2006/relationships" r:id="rId3"/>
        </xdr:cNvPr>
        <xdr:cNvSpPr>
          <a:spLocks noChangeArrowheads="1"/>
        </xdr:cNvSpPr>
      </xdr:nvSpPr>
      <xdr:spPr bwMode="auto">
        <a:xfrm>
          <a:off x="4532342" y="14313958"/>
          <a:ext cx="1076825" cy="196850"/>
        </a:xfrm>
        <a:prstGeom prst="roundRect">
          <a:avLst>
            <a:gd name="adj" fmla="val 21741"/>
          </a:avLst>
        </a:prstGeom>
        <a:gradFill rotWithShape="1">
          <a:gsLst>
            <a:gs pos="0">
              <a:srgbClr val="FF0000"/>
            </a:gs>
            <a:gs pos="100000">
              <a:srgbClr val="FF0000">
                <a:gamma/>
                <a:shade val="46275"/>
                <a:invGamma/>
              </a:srgbClr>
            </a:gs>
          </a:gsLst>
          <a:lin ang="5400000" scaled="1"/>
        </a:gradFill>
        <a:ln w="9525" algn="ctr">
          <a:solidFill>
            <a:srgbClr val="800000"/>
          </a:solidFill>
          <a:round/>
          <a:headEnd/>
          <a:tailEnd/>
        </a:ln>
        <a:effectLst/>
      </xdr:spPr>
      <xdr:txBody>
        <a:bodyPr vertOverflow="clip" wrap="square" lIns="27432" tIns="22860" rIns="27432" bIns="22860" anchor="ctr" upright="1"/>
        <a:lstStyle/>
        <a:p>
          <a:pPr algn="ctr" rtl="0">
            <a:defRPr sz="1000"/>
          </a:pPr>
          <a:r>
            <a:rPr lang="en-AU" sz="1000" b="0" i="0" u="none" strike="noStrike" baseline="0">
              <a:solidFill>
                <a:srgbClr val="FFFFFF"/>
              </a:solidFill>
              <a:latin typeface="Arial"/>
              <a:cs typeface="Arial"/>
            </a:rPr>
            <a:t>Screenshot 2</a:t>
          </a:r>
        </a:p>
      </xdr:txBody>
    </xdr:sp>
    <xdr:clientData/>
  </xdr:twoCellAnchor>
  <xdr:twoCellAnchor>
    <xdr:from>
      <xdr:col>3</xdr:col>
      <xdr:colOff>3463425</xdr:colOff>
      <xdr:row>41</xdr:row>
      <xdr:rowOff>19049</xdr:rowOff>
    </xdr:from>
    <xdr:to>
      <xdr:col>4</xdr:col>
      <xdr:colOff>0</xdr:colOff>
      <xdr:row>42</xdr:row>
      <xdr:rowOff>58724</xdr:rowOff>
    </xdr:to>
    <xdr:sp macro="" textlink="">
      <xdr:nvSpPr>
        <xdr:cNvPr id="22530" name="AutoShape 1026" descr="help">
          <a:hlinkClick xmlns:r="http://schemas.openxmlformats.org/officeDocument/2006/relationships" r:id="rId4"/>
        </xdr:cNvPr>
        <xdr:cNvSpPr>
          <a:spLocks noChangeArrowheads="1"/>
        </xdr:cNvSpPr>
      </xdr:nvSpPr>
      <xdr:spPr bwMode="auto">
        <a:xfrm>
          <a:off x="4532342" y="16391466"/>
          <a:ext cx="1076825" cy="198425"/>
        </a:xfrm>
        <a:prstGeom prst="roundRect">
          <a:avLst>
            <a:gd name="adj" fmla="val 21741"/>
          </a:avLst>
        </a:prstGeom>
        <a:gradFill rotWithShape="1">
          <a:gsLst>
            <a:gs pos="0">
              <a:srgbClr val="FF0000"/>
            </a:gs>
            <a:gs pos="100000">
              <a:srgbClr val="FF0000">
                <a:gamma/>
                <a:shade val="46275"/>
                <a:invGamma/>
              </a:srgbClr>
            </a:gs>
          </a:gsLst>
          <a:lin ang="5400000" scaled="1"/>
        </a:gradFill>
        <a:ln w="9525" algn="ctr">
          <a:solidFill>
            <a:srgbClr val="800000"/>
          </a:solidFill>
          <a:round/>
          <a:headEnd/>
          <a:tailEnd/>
        </a:ln>
        <a:effectLst/>
      </xdr:spPr>
      <xdr:txBody>
        <a:bodyPr vertOverflow="clip" wrap="square" lIns="27432" tIns="22860" rIns="27432" bIns="22860" anchor="ctr" upright="1"/>
        <a:lstStyle/>
        <a:p>
          <a:pPr algn="ctr" rtl="0">
            <a:defRPr sz="1000"/>
          </a:pPr>
          <a:r>
            <a:rPr lang="en-AU" sz="1000" b="0" i="0" u="none" strike="noStrike" baseline="0">
              <a:solidFill>
                <a:srgbClr val="FFFFFF"/>
              </a:solidFill>
              <a:latin typeface="Arial"/>
              <a:cs typeface="Arial"/>
            </a:rPr>
            <a:t>Screenshot 3</a:t>
          </a:r>
        </a:p>
      </xdr:txBody>
    </xdr:sp>
    <xdr:clientData/>
  </xdr:twoCellAnchor>
  <xdr:twoCellAnchor>
    <xdr:from>
      <xdr:col>3</xdr:col>
      <xdr:colOff>3247425</xdr:colOff>
      <xdr:row>49</xdr:row>
      <xdr:rowOff>38099</xdr:rowOff>
    </xdr:from>
    <xdr:to>
      <xdr:col>4</xdr:col>
      <xdr:colOff>0</xdr:colOff>
      <xdr:row>50</xdr:row>
      <xdr:rowOff>77774</xdr:rowOff>
    </xdr:to>
    <xdr:sp macro="" textlink="">
      <xdr:nvSpPr>
        <xdr:cNvPr id="6" name="AutoShape 1026" descr="help">
          <a:hlinkClick xmlns:r="http://schemas.openxmlformats.org/officeDocument/2006/relationships" r:id="rId5"/>
        </xdr:cNvPr>
        <xdr:cNvSpPr>
          <a:spLocks noChangeArrowheads="1"/>
        </xdr:cNvSpPr>
      </xdr:nvSpPr>
      <xdr:spPr bwMode="auto">
        <a:xfrm>
          <a:off x="4316342" y="19320932"/>
          <a:ext cx="1292825" cy="198425"/>
        </a:xfrm>
        <a:prstGeom prst="roundRect">
          <a:avLst>
            <a:gd name="adj" fmla="val 21741"/>
          </a:avLst>
        </a:prstGeom>
        <a:gradFill rotWithShape="1">
          <a:gsLst>
            <a:gs pos="0">
              <a:srgbClr val="FF0000"/>
            </a:gs>
            <a:gs pos="100000">
              <a:srgbClr val="FF0000">
                <a:gamma/>
                <a:shade val="46275"/>
                <a:invGamma/>
              </a:srgbClr>
            </a:gs>
          </a:gsLst>
          <a:lin ang="5400000" scaled="1"/>
        </a:gradFill>
        <a:ln w="9525" algn="ctr">
          <a:solidFill>
            <a:srgbClr val="800000"/>
          </a:solidFill>
          <a:round/>
          <a:headEnd/>
          <a:tailEnd/>
        </a:ln>
        <a:effectLst/>
      </xdr:spPr>
      <xdr:txBody>
        <a:bodyPr vertOverflow="clip" wrap="square" lIns="27432" tIns="22860" rIns="27432" bIns="22860" anchor="ctr" upright="1"/>
        <a:lstStyle/>
        <a:p>
          <a:pPr algn="ctr" rtl="0">
            <a:defRPr sz="1000"/>
          </a:pPr>
          <a:r>
            <a:rPr lang="en-AU" sz="1000" b="0" i="0" u="none" strike="noStrike" baseline="0">
              <a:solidFill>
                <a:srgbClr val="FFFFFF"/>
              </a:solidFill>
              <a:latin typeface="Arial"/>
              <a:cs typeface="Arial"/>
            </a:rPr>
            <a:t>Screenshots 4 &amp; 5</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19052</xdr:colOff>
      <xdr:row>1</xdr:row>
      <xdr:rowOff>0</xdr:rowOff>
    </xdr:from>
    <xdr:to>
      <xdr:col>20</xdr:col>
      <xdr:colOff>0</xdr:colOff>
      <xdr:row>3</xdr:row>
      <xdr:rowOff>161924</xdr:rowOff>
    </xdr:to>
    <xdr:sp macro="" textlink="D3">
      <xdr:nvSpPr>
        <xdr:cNvPr id="15362" name="Text Box 2" descr="Text Box: LIGHTING CALCULATOR FOR USE WITH J6.2(b), BCA VOLUME ONE"/>
        <xdr:cNvSpPr txBox="1">
          <a:spLocks noChangeArrowheads="1" noTextEdit="1"/>
        </xdr:cNvSpPr>
      </xdr:nvSpPr>
      <xdr:spPr bwMode="auto">
        <a:xfrm>
          <a:off x="364333" y="154781"/>
          <a:ext cx="13232605" cy="495299"/>
        </a:xfrm>
        <a:prstGeom prst="rect">
          <a:avLst/>
        </a:prstGeom>
        <a:gradFill rotWithShape="1">
          <a:gsLst>
            <a:gs pos="0">
              <a:srgbClr val="0000FF"/>
            </a:gs>
            <a:gs pos="100000">
              <a:srgbClr val="0000FF">
                <a:gamma/>
                <a:shade val="46275"/>
                <a:invGamma/>
              </a:srgbClr>
            </a:gs>
          </a:gsLst>
          <a:lin ang="5400000" scaled="1"/>
        </a:gradFill>
        <a:ln w="9525">
          <a:noFill/>
          <a:miter lim="800000"/>
          <a:headEnd/>
          <a:tailEnd/>
        </a:ln>
      </xdr:spPr>
      <xdr:txBody>
        <a:bodyPr vertOverflow="clip" wrap="square" lIns="720000" tIns="46800" rIns="720000" bIns="46800" anchor="ctr" upright="1"/>
        <a:lstStyle/>
        <a:p>
          <a:pPr algn="ctr" rtl="0">
            <a:defRPr sz="1000"/>
          </a:pPr>
          <a:fld id="{B02D4924-DF59-405D-B7CF-9718375B88E0}" type="TxLink">
            <a:rPr lang="en-AU" sz="1500" b="1" i="1" u="none" strike="noStrike" baseline="0">
              <a:solidFill>
                <a:schemeClr val="bg1"/>
              </a:solidFill>
              <a:latin typeface="Arial"/>
              <a:cs typeface="Arial"/>
            </a:rPr>
            <a:pPr algn="ctr" rtl="0">
              <a:defRPr sz="1000"/>
            </a:pPr>
            <a:t>LIGHTING CALCULATOR FOR USE WITH J6.2(a) VOLUME ONE AND 3.12.5.5 VOLUME TWO (First issued with NCC 2014)</a:t>
          </a:fld>
          <a:endParaRPr lang="en-AU" sz="1500" b="1" i="1" u="none" strike="noStrike" baseline="0">
            <a:solidFill>
              <a:schemeClr val="bg1"/>
            </a:solidFill>
            <a:latin typeface="Arial"/>
            <a:cs typeface="Arial"/>
          </a:endParaRPr>
        </a:p>
      </xdr:txBody>
    </xdr:sp>
    <xdr:clientData/>
  </xdr:twoCellAnchor>
  <xdr:twoCellAnchor>
    <xdr:from>
      <xdr:col>1</xdr:col>
      <xdr:colOff>96117</xdr:colOff>
      <xdr:row>1</xdr:row>
      <xdr:rowOff>54742</xdr:rowOff>
    </xdr:from>
    <xdr:to>
      <xdr:col>3</xdr:col>
      <xdr:colOff>562576</xdr:colOff>
      <xdr:row>3</xdr:row>
      <xdr:rowOff>89297</xdr:rowOff>
    </xdr:to>
    <xdr:sp macro="" textlink="">
      <xdr:nvSpPr>
        <xdr:cNvPr id="15364" name="AutoShape 4" descr="help">
          <a:hlinkClick xmlns:r="http://schemas.openxmlformats.org/officeDocument/2006/relationships" r:id="rId1"/>
        </xdr:cNvPr>
        <xdr:cNvSpPr>
          <a:spLocks noChangeArrowheads="1"/>
        </xdr:cNvSpPr>
      </xdr:nvSpPr>
      <xdr:spPr bwMode="auto">
        <a:xfrm>
          <a:off x="122094" y="106697"/>
          <a:ext cx="838800" cy="363600"/>
        </a:xfrm>
        <a:prstGeom prst="roundRect">
          <a:avLst>
            <a:gd name="adj" fmla="val 21741"/>
          </a:avLst>
        </a:prstGeom>
        <a:gradFill rotWithShape="1">
          <a:gsLst>
            <a:gs pos="0">
              <a:srgbClr val="FF0000"/>
            </a:gs>
            <a:gs pos="100000">
              <a:srgbClr val="FF0000">
                <a:gamma/>
                <a:shade val="46275"/>
                <a:invGamma/>
              </a:srgbClr>
            </a:gs>
          </a:gsLst>
          <a:lin ang="5400000" scaled="1"/>
        </a:gradFill>
        <a:ln w="19050" algn="ctr">
          <a:solidFill>
            <a:schemeClr val="bg1"/>
          </a:solidFill>
          <a:round/>
          <a:headEnd/>
          <a:tailEnd/>
        </a:ln>
        <a:effectLst/>
      </xdr:spPr>
      <xdr:txBody>
        <a:bodyPr vertOverflow="clip" wrap="square" lIns="27432" tIns="22860" rIns="27432" bIns="22860" anchor="ctr" upright="1"/>
        <a:lstStyle/>
        <a:p>
          <a:pPr algn="ctr" rtl="0">
            <a:defRPr sz="1000"/>
          </a:pPr>
          <a:r>
            <a:rPr lang="en-AU" sz="1000" b="1" i="0" u="none" strike="noStrike" baseline="0">
              <a:solidFill>
                <a:srgbClr val="FFFFFF"/>
              </a:solidFill>
              <a:latin typeface="Arial"/>
              <a:cs typeface="Arial"/>
            </a:rPr>
            <a:t>Main Menu</a:t>
          </a:r>
        </a:p>
      </xdr:txBody>
    </xdr:sp>
    <xdr:clientData/>
  </xdr:twoCellAnchor>
  <xdr:twoCellAnchor>
    <xdr:from>
      <xdr:col>88</xdr:col>
      <xdr:colOff>0</xdr:colOff>
      <xdr:row>11</xdr:row>
      <xdr:rowOff>114299</xdr:rowOff>
    </xdr:from>
    <xdr:to>
      <xdr:col>95</xdr:col>
      <xdr:colOff>38100</xdr:colOff>
      <xdr:row>18</xdr:row>
      <xdr:rowOff>27607</xdr:rowOff>
    </xdr:to>
    <xdr:sp macro="" textlink="">
      <xdr:nvSpPr>
        <xdr:cNvPr id="15372" name="Text Box 12"/>
        <xdr:cNvSpPr txBox="1">
          <a:spLocks noChangeArrowheads="1"/>
        </xdr:cNvSpPr>
      </xdr:nvSpPr>
      <xdr:spPr bwMode="auto">
        <a:xfrm>
          <a:off x="88982826" y="1936473"/>
          <a:ext cx="10405165" cy="424069"/>
        </a:xfrm>
        <a:prstGeom prst="rect">
          <a:avLst/>
        </a:prstGeom>
        <a:gradFill rotWithShape="1">
          <a:gsLst>
            <a:gs pos="0">
              <a:srgbClr val="3366FF"/>
            </a:gs>
            <a:gs pos="100000">
              <a:srgbClr val="3366FF">
                <a:gamma/>
                <a:shade val="46275"/>
                <a:invGamma/>
              </a:srgbClr>
            </a:gs>
          </a:gsLst>
          <a:lin ang="5400000" scaled="1"/>
        </a:gradFill>
        <a:ln w="9525">
          <a:solidFill>
            <a:srgbClr val="000000"/>
          </a:solidFill>
          <a:miter lim="800000"/>
          <a:headEnd/>
          <a:tailEnd/>
        </a:ln>
      </xdr:spPr>
      <xdr:txBody>
        <a:bodyPr vertOverflow="clip" wrap="square" lIns="45720" tIns="36576" rIns="45720" bIns="0" anchor="t" upright="1"/>
        <a:lstStyle/>
        <a:p>
          <a:pPr algn="ctr" rtl="0">
            <a:defRPr sz="1000"/>
          </a:pPr>
          <a:r>
            <a:rPr lang="en-AU" sz="2000" b="0" i="1" u="none" strike="noStrike" baseline="0">
              <a:solidFill>
                <a:srgbClr val="FFFFFF"/>
              </a:solidFill>
              <a:latin typeface="Arial"/>
              <a:cs typeface="Arial"/>
            </a:rPr>
            <a:t>Additional Information</a:t>
          </a:r>
        </a:p>
      </xdr:txBody>
    </xdr:sp>
    <xdr:clientData/>
  </xdr:twoCellAnchor>
  <xdr:twoCellAnchor>
    <xdr:from>
      <xdr:col>17</xdr:col>
      <xdr:colOff>0</xdr:colOff>
      <xdr:row>29</xdr:row>
      <xdr:rowOff>486103</xdr:rowOff>
    </xdr:from>
    <xdr:to>
      <xdr:col>20</xdr:col>
      <xdr:colOff>0</xdr:colOff>
      <xdr:row>30</xdr:row>
      <xdr:rowOff>650326</xdr:rowOff>
    </xdr:to>
    <xdr:sp macro="" textlink="$BG$31">
      <xdr:nvSpPr>
        <xdr:cNvPr id="15577" name="Text Box 218"/>
        <xdr:cNvSpPr txBox="1">
          <a:spLocks noChangeArrowheads="1" noTextEdit="1"/>
        </xdr:cNvSpPr>
      </xdr:nvSpPr>
      <xdr:spPr bwMode="auto">
        <a:xfrm>
          <a:off x="10884776" y="4085896"/>
          <a:ext cx="2410810" cy="650327"/>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CC526459-17C9-41ED-8F93-AB38271A427A}"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17</xdr:col>
      <xdr:colOff>0</xdr:colOff>
      <xdr:row>31</xdr:row>
      <xdr:rowOff>0</xdr:rowOff>
    </xdr:from>
    <xdr:to>
      <xdr:col>20</xdr:col>
      <xdr:colOff>0</xdr:colOff>
      <xdr:row>31</xdr:row>
      <xdr:rowOff>321879</xdr:rowOff>
    </xdr:to>
    <xdr:sp macro="" textlink="$BG$32">
      <xdr:nvSpPr>
        <xdr:cNvPr id="15579" name="Text Box 219"/>
        <xdr:cNvSpPr txBox="1">
          <a:spLocks noChangeArrowheads="1" noTextEdit="1"/>
        </xdr:cNvSpPr>
      </xdr:nvSpPr>
      <xdr:spPr bwMode="auto">
        <a:xfrm>
          <a:off x="10884776" y="4736224"/>
          <a:ext cx="2410810" cy="321879"/>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A2D5720F-8042-48A2-8982-C284E0F2B92E}"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17</xdr:col>
      <xdr:colOff>0</xdr:colOff>
      <xdr:row>31</xdr:row>
      <xdr:rowOff>321879</xdr:rowOff>
    </xdr:from>
    <xdr:to>
      <xdr:col>20</xdr:col>
      <xdr:colOff>0</xdr:colOff>
      <xdr:row>33</xdr:row>
      <xdr:rowOff>0</xdr:rowOff>
    </xdr:to>
    <xdr:sp macro="" textlink="$BG$33">
      <xdr:nvSpPr>
        <xdr:cNvPr id="15580" name="Text Box 221"/>
        <xdr:cNvSpPr txBox="1">
          <a:spLocks noChangeArrowheads="1" noTextEdit="1"/>
        </xdr:cNvSpPr>
      </xdr:nvSpPr>
      <xdr:spPr bwMode="auto">
        <a:xfrm>
          <a:off x="10884776" y="5058103"/>
          <a:ext cx="2410810" cy="321880"/>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D7DF1BCC-D51C-4C94-AA18-C2F8D950A10A}"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17</xdr:col>
      <xdr:colOff>0</xdr:colOff>
      <xdr:row>33</xdr:row>
      <xdr:rowOff>0</xdr:rowOff>
    </xdr:from>
    <xdr:to>
      <xdr:col>20</xdr:col>
      <xdr:colOff>0</xdr:colOff>
      <xdr:row>34</xdr:row>
      <xdr:rowOff>0</xdr:rowOff>
    </xdr:to>
    <xdr:sp macro="" textlink="$BG$34">
      <xdr:nvSpPr>
        <xdr:cNvPr id="15582" name="Text Box 222"/>
        <xdr:cNvSpPr txBox="1">
          <a:spLocks noChangeArrowheads="1" noTextEdit="1"/>
        </xdr:cNvSpPr>
      </xdr:nvSpPr>
      <xdr:spPr bwMode="auto">
        <a:xfrm>
          <a:off x="10884776" y="5379983"/>
          <a:ext cx="2410810" cy="321879"/>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694586C7-2379-4A18-9943-F314D80B56DD}"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17</xdr:col>
      <xdr:colOff>0</xdr:colOff>
      <xdr:row>34</xdr:row>
      <xdr:rowOff>0</xdr:rowOff>
    </xdr:from>
    <xdr:to>
      <xdr:col>19</xdr:col>
      <xdr:colOff>952500</xdr:colOff>
      <xdr:row>35</xdr:row>
      <xdr:rowOff>0</xdr:rowOff>
    </xdr:to>
    <xdr:sp macro="" textlink="$BG$35">
      <xdr:nvSpPr>
        <xdr:cNvPr id="15583" name="Text Box 223"/>
        <xdr:cNvSpPr txBox="1">
          <a:spLocks noChangeArrowheads="1" noTextEdit="1"/>
        </xdr:cNvSpPr>
      </xdr:nvSpPr>
      <xdr:spPr bwMode="auto">
        <a:xfrm>
          <a:off x="10894979" y="4401766"/>
          <a:ext cx="2407595" cy="162128"/>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6A9F7047-6E97-4DE0-9D82-0000E24662BF}"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17</xdr:col>
      <xdr:colOff>0</xdr:colOff>
      <xdr:row>35</xdr:row>
      <xdr:rowOff>0</xdr:rowOff>
    </xdr:from>
    <xdr:to>
      <xdr:col>20</xdr:col>
      <xdr:colOff>0</xdr:colOff>
      <xdr:row>36</xdr:row>
      <xdr:rowOff>0</xdr:rowOff>
    </xdr:to>
    <xdr:sp macro="" textlink="$BG$36">
      <xdr:nvSpPr>
        <xdr:cNvPr id="15584" name="Text Box 224"/>
        <xdr:cNvSpPr txBox="1">
          <a:spLocks noChangeArrowheads="1" noTextEdit="1"/>
        </xdr:cNvSpPr>
      </xdr:nvSpPr>
      <xdr:spPr bwMode="auto">
        <a:xfrm>
          <a:off x="10884776" y="5866086"/>
          <a:ext cx="2410810"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70B25386-0CBA-40EB-B5B9-7A4433B1F6FD}"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17</xdr:col>
      <xdr:colOff>0</xdr:colOff>
      <xdr:row>36</xdr:row>
      <xdr:rowOff>0</xdr:rowOff>
    </xdr:from>
    <xdr:to>
      <xdr:col>20</xdr:col>
      <xdr:colOff>0</xdr:colOff>
      <xdr:row>36</xdr:row>
      <xdr:rowOff>164224</xdr:rowOff>
    </xdr:to>
    <xdr:sp macro="" textlink="$BG$37">
      <xdr:nvSpPr>
        <xdr:cNvPr id="15585" name="Text Box 225"/>
        <xdr:cNvSpPr txBox="1">
          <a:spLocks noChangeArrowheads="1" noTextEdit="1"/>
        </xdr:cNvSpPr>
      </xdr:nvSpPr>
      <xdr:spPr bwMode="auto">
        <a:xfrm>
          <a:off x="10884776" y="6030310"/>
          <a:ext cx="2410810"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A9F8FE05-3119-4E8A-B138-36721E4CF348}"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17</xdr:col>
      <xdr:colOff>0</xdr:colOff>
      <xdr:row>36</xdr:row>
      <xdr:rowOff>464344</xdr:rowOff>
    </xdr:from>
    <xdr:to>
      <xdr:col>20</xdr:col>
      <xdr:colOff>0</xdr:colOff>
      <xdr:row>38</xdr:row>
      <xdr:rowOff>0</xdr:rowOff>
    </xdr:to>
    <xdr:sp macro="" textlink="$BG$38">
      <xdr:nvSpPr>
        <xdr:cNvPr id="15586" name="Text Box 226"/>
        <xdr:cNvSpPr txBox="1">
          <a:spLocks noChangeArrowheads="1" noTextEdit="1"/>
        </xdr:cNvSpPr>
      </xdr:nvSpPr>
      <xdr:spPr bwMode="auto">
        <a:xfrm>
          <a:off x="10751344" y="6143625"/>
          <a:ext cx="2405062" cy="345281"/>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69181729-9041-4DFB-87EB-52C6AF1D0257}"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17</xdr:col>
      <xdr:colOff>0</xdr:colOff>
      <xdr:row>38</xdr:row>
      <xdr:rowOff>0</xdr:rowOff>
    </xdr:from>
    <xdr:to>
      <xdr:col>20</xdr:col>
      <xdr:colOff>0</xdr:colOff>
      <xdr:row>39</xdr:row>
      <xdr:rowOff>0</xdr:rowOff>
    </xdr:to>
    <xdr:sp macro="" textlink="$BG$39">
      <xdr:nvSpPr>
        <xdr:cNvPr id="15587" name="Text Box 227"/>
        <xdr:cNvSpPr txBox="1">
          <a:spLocks noChangeArrowheads="1" noTextEdit="1"/>
        </xdr:cNvSpPr>
      </xdr:nvSpPr>
      <xdr:spPr bwMode="auto">
        <a:xfrm>
          <a:off x="10884776" y="6358759"/>
          <a:ext cx="2410810"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36486D7C-ABB4-48ED-BB0B-6478058B86B6}"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17</xdr:col>
      <xdr:colOff>0</xdr:colOff>
      <xdr:row>39</xdr:row>
      <xdr:rowOff>0</xdr:rowOff>
    </xdr:from>
    <xdr:to>
      <xdr:col>20</xdr:col>
      <xdr:colOff>0</xdr:colOff>
      <xdr:row>40</xdr:row>
      <xdr:rowOff>0</xdr:rowOff>
    </xdr:to>
    <xdr:sp macro="" textlink="$BG$40">
      <xdr:nvSpPr>
        <xdr:cNvPr id="15588" name="Text Box 228"/>
        <xdr:cNvSpPr txBox="1">
          <a:spLocks noChangeArrowheads="1" noTextEdit="1"/>
        </xdr:cNvSpPr>
      </xdr:nvSpPr>
      <xdr:spPr bwMode="auto">
        <a:xfrm>
          <a:off x="10884776" y="6522983"/>
          <a:ext cx="2410810"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BCB4049B-359F-4F27-895D-059ACF10033B}"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17</xdr:col>
      <xdr:colOff>0</xdr:colOff>
      <xdr:row>40</xdr:row>
      <xdr:rowOff>0</xdr:rowOff>
    </xdr:from>
    <xdr:to>
      <xdr:col>20</xdr:col>
      <xdr:colOff>0</xdr:colOff>
      <xdr:row>41</xdr:row>
      <xdr:rowOff>0</xdr:rowOff>
    </xdr:to>
    <xdr:sp macro="" textlink="$BG$41">
      <xdr:nvSpPr>
        <xdr:cNvPr id="15589" name="Text Box 229"/>
        <xdr:cNvSpPr txBox="1">
          <a:spLocks noChangeArrowheads="1" noTextEdit="1"/>
        </xdr:cNvSpPr>
      </xdr:nvSpPr>
      <xdr:spPr bwMode="auto">
        <a:xfrm>
          <a:off x="10884776" y="6687207"/>
          <a:ext cx="2410810"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B2420E13-2918-40DA-9286-ACD25EDACD4C}"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17</xdr:col>
      <xdr:colOff>0</xdr:colOff>
      <xdr:row>41</xdr:row>
      <xdr:rowOff>0</xdr:rowOff>
    </xdr:from>
    <xdr:to>
      <xdr:col>20</xdr:col>
      <xdr:colOff>0</xdr:colOff>
      <xdr:row>42</xdr:row>
      <xdr:rowOff>0</xdr:rowOff>
    </xdr:to>
    <xdr:sp macro="" textlink="$BG$42">
      <xdr:nvSpPr>
        <xdr:cNvPr id="15590" name="Text Box 230"/>
        <xdr:cNvSpPr txBox="1">
          <a:spLocks noChangeArrowheads="1" noTextEdit="1"/>
        </xdr:cNvSpPr>
      </xdr:nvSpPr>
      <xdr:spPr bwMode="auto">
        <a:xfrm>
          <a:off x="10884776" y="6851431"/>
          <a:ext cx="2410810"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DB9E370B-E0B4-4144-8FB0-4FEE96B6B893}"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17</xdr:col>
      <xdr:colOff>0</xdr:colOff>
      <xdr:row>42</xdr:row>
      <xdr:rowOff>0</xdr:rowOff>
    </xdr:from>
    <xdr:to>
      <xdr:col>20</xdr:col>
      <xdr:colOff>0</xdr:colOff>
      <xdr:row>43</xdr:row>
      <xdr:rowOff>0</xdr:rowOff>
    </xdr:to>
    <xdr:sp macro="" textlink="$BG$43">
      <xdr:nvSpPr>
        <xdr:cNvPr id="15591" name="Text Box 231"/>
        <xdr:cNvSpPr txBox="1">
          <a:spLocks noChangeArrowheads="1" noTextEdit="1"/>
        </xdr:cNvSpPr>
      </xdr:nvSpPr>
      <xdr:spPr bwMode="auto">
        <a:xfrm>
          <a:off x="10884776" y="7015655"/>
          <a:ext cx="2410810"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A72314E8-9607-44ED-9156-9402EFE65AC1}"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17</xdr:col>
      <xdr:colOff>0</xdr:colOff>
      <xdr:row>43</xdr:row>
      <xdr:rowOff>0</xdr:rowOff>
    </xdr:from>
    <xdr:to>
      <xdr:col>20</xdr:col>
      <xdr:colOff>0</xdr:colOff>
      <xdr:row>43</xdr:row>
      <xdr:rowOff>164224</xdr:rowOff>
    </xdr:to>
    <xdr:sp macro="" textlink="$BG$44">
      <xdr:nvSpPr>
        <xdr:cNvPr id="15592" name="Text Box 232"/>
        <xdr:cNvSpPr txBox="1">
          <a:spLocks noChangeArrowheads="1" noTextEdit="1"/>
        </xdr:cNvSpPr>
      </xdr:nvSpPr>
      <xdr:spPr bwMode="auto">
        <a:xfrm>
          <a:off x="10884776" y="7179879"/>
          <a:ext cx="2410810"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4D56439C-EB55-4812-B6AC-C4A5950FBB74}"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17</xdr:col>
      <xdr:colOff>0</xdr:colOff>
      <xdr:row>43</xdr:row>
      <xdr:rowOff>164224</xdr:rowOff>
    </xdr:from>
    <xdr:to>
      <xdr:col>20</xdr:col>
      <xdr:colOff>0</xdr:colOff>
      <xdr:row>45</xdr:row>
      <xdr:rowOff>0</xdr:rowOff>
    </xdr:to>
    <xdr:sp macro="" textlink="$BG$45">
      <xdr:nvSpPr>
        <xdr:cNvPr id="15593" name="Text Box 233"/>
        <xdr:cNvSpPr txBox="1">
          <a:spLocks noChangeArrowheads="1" noTextEdit="1"/>
        </xdr:cNvSpPr>
      </xdr:nvSpPr>
      <xdr:spPr bwMode="auto">
        <a:xfrm>
          <a:off x="10884776" y="7344103"/>
          <a:ext cx="2410810" cy="164225"/>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1569DEF8-CE14-4E64-BB54-7289489016DA}"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17</xdr:col>
      <xdr:colOff>0</xdr:colOff>
      <xdr:row>45</xdr:row>
      <xdr:rowOff>0</xdr:rowOff>
    </xdr:from>
    <xdr:to>
      <xdr:col>20</xdr:col>
      <xdr:colOff>0</xdr:colOff>
      <xdr:row>46</xdr:row>
      <xdr:rowOff>0</xdr:rowOff>
    </xdr:to>
    <xdr:sp macro="" textlink="$BG$46">
      <xdr:nvSpPr>
        <xdr:cNvPr id="15594" name="Text Box 234"/>
        <xdr:cNvSpPr txBox="1">
          <a:spLocks noChangeArrowheads="1" noTextEdit="1"/>
        </xdr:cNvSpPr>
      </xdr:nvSpPr>
      <xdr:spPr bwMode="auto">
        <a:xfrm>
          <a:off x="10884776" y="7508328"/>
          <a:ext cx="2410810"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0DBE0BDA-5231-4875-B1A4-5F7612379CBC}"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17</xdr:col>
      <xdr:colOff>0</xdr:colOff>
      <xdr:row>46</xdr:row>
      <xdr:rowOff>0</xdr:rowOff>
    </xdr:from>
    <xdr:to>
      <xdr:col>20</xdr:col>
      <xdr:colOff>0</xdr:colOff>
      <xdr:row>47</xdr:row>
      <xdr:rowOff>0</xdr:rowOff>
    </xdr:to>
    <xdr:sp macro="" textlink="$BG$47">
      <xdr:nvSpPr>
        <xdr:cNvPr id="15595" name="Text Box 235"/>
        <xdr:cNvSpPr txBox="1">
          <a:spLocks noChangeArrowheads="1" noTextEdit="1"/>
        </xdr:cNvSpPr>
      </xdr:nvSpPr>
      <xdr:spPr bwMode="auto">
        <a:xfrm>
          <a:off x="10884776" y="7672552"/>
          <a:ext cx="2410810"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8362FCDF-D05B-4305-A8B3-E18B8487CEE5}"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17</xdr:col>
      <xdr:colOff>0</xdr:colOff>
      <xdr:row>47</xdr:row>
      <xdr:rowOff>0</xdr:rowOff>
    </xdr:from>
    <xdr:to>
      <xdr:col>20</xdr:col>
      <xdr:colOff>0</xdr:colOff>
      <xdr:row>48</xdr:row>
      <xdr:rowOff>0</xdr:rowOff>
    </xdr:to>
    <xdr:sp macro="" textlink="$BG$48">
      <xdr:nvSpPr>
        <xdr:cNvPr id="15596" name="Text Box 236"/>
        <xdr:cNvSpPr txBox="1">
          <a:spLocks noChangeArrowheads="1" noTextEdit="1"/>
        </xdr:cNvSpPr>
      </xdr:nvSpPr>
      <xdr:spPr bwMode="auto">
        <a:xfrm>
          <a:off x="10884776" y="7836776"/>
          <a:ext cx="2410810"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9ED98561-886F-4904-9E39-F4D28915CF9A}"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17</xdr:col>
      <xdr:colOff>0</xdr:colOff>
      <xdr:row>48</xdr:row>
      <xdr:rowOff>0</xdr:rowOff>
    </xdr:from>
    <xdr:to>
      <xdr:col>20</xdr:col>
      <xdr:colOff>0</xdr:colOff>
      <xdr:row>49</xdr:row>
      <xdr:rowOff>0</xdr:rowOff>
    </xdr:to>
    <xdr:sp macro="" textlink="$BG$49">
      <xdr:nvSpPr>
        <xdr:cNvPr id="15597" name="Text Box 237"/>
        <xdr:cNvSpPr txBox="1">
          <a:spLocks noChangeArrowheads="1" noTextEdit="1"/>
        </xdr:cNvSpPr>
      </xdr:nvSpPr>
      <xdr:spPr bwMode="auto">
        <a:xfrm>
          <a:off x="10884776" y="8001000"/>
          <a:ext cx="2410810"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DA69D29C-F918-44F1-AC1A-E27DDF31AA59}"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17</xdr:col>
      <xdr:colOff>0</xdr:colOff>
      <xdr:row>49</xdr:row>
      <xdr:rowOff>0</xdr:rowOff>
    </xdr:from>
    <xdr:to>
      <xdr:col>20</xdr:col>
      <xdr:colOff>0</xdr:colOff>
      <xdr:row>50</xdr:row>
      <xdr:rowOff>0</xdr:rowOff>
    </xdr:to>
    <xdr:sp macro="" textlink="$BG$50">
      <xdr:nvSpPr>
        <xdr:cNvPr id="15598" name="Text Box 238"/>
        <xdr:cNvSpPr txBox="1">
          <a:spLocks noChangeArrowheads="1" noTextEdit="1"/>
        </xdr:cNvSpPr>
      </xdr:nvSpPr>
      <xdr:spPr bwMode="auto">
        <a:xfrm>
          <a:off x="10884776" y="8165224"/>
          <a:ext cx="2410810"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CB0ACF13-1548-458A-B80F-D8549C04A941}"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17</xdr:col>
      <xdr:colOff>0</xdr:colOff>
      <xdr:row>50</xdr:row>
      <xdr:rowOff>1</xdr:rowOff>
    </xdr:from>
    <xdr:to>
      <xdr:col>20</xdr:col>
      <xdr:colOff>0</xdr:colOff>
      <xdr:row>50</xdr:row>
      <xdr:rowOff>164224</xdr:rowOff>
    </xdr:to>
    <xdr:sp macro="" textlink="$BG$51">
      <xdr:nvSpPr>
        <xdr:cNvPr id="15599" name="Text Box 239"/>
        <xdr:cNvSpPr txBox="1">
          <a:spLocks noChangeArrowheads="1" noTextEdit="1"/>
        </xdr:cNvSpPr>
      </xdr:nvSpPr>
      <xdr:spPr bwMode="auto">
        <a:xfrm>
          <a:off x="10884776" y="8329449"/>
          <a:ext cx="2410810" cy="164223"/>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2E5A9282-6DCD-41C9-873F-A5B09976E1DC}"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17</xdr:col>
      <xdr:colOff>0</xdr:colOff>
      <xdr:row>50</xdr:row>
      <xdr:rowOff>164223</xdr:rowOff>
    </xdr:from>
    <xdr:to>
      <xdr:col>20</xdr:col>
      <xdr:colOff>0</xdr:colOff>
      <xdr:row>51</xdr:row>
      <xdr:rowOff>164224</xdr:rowOff>
    </xdr:to>
    <xdr:sp macro="" textlink="$BG$52">
      <xdr:nvSpPr>
        <xdr:cNvPr id="15600" name="Text Box 240"/>
        <xdr:cNvSpPr txBox="1">
          <a:spLocks noChangeArrowheads="1" noTextEdit="1"/>
        </xdr:cNvSpPr>
      </xdr:nvSpPr>
      <xdr:spPr bwMode="auto">
        <a:xfrm>
          <a:off x="10884776" y="8493671"/>
          <a:ext cx="2410810" cy="164225"/>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C2798FC6-0BDB-441E-8926-48DCB517A8C7}"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17</xdr:col>
      <xdr:colOff>0</xdr:colOff>
      <xdr:row>52</xdr:row>
      <xdr:rowOff>0</xdr:rowOff>
    </xdr:from>
    <xdr:to>
      <xdr:col>20</xdr:col>
      <xdr:colOff>0</xdr:colOff>
      <xdr:row>53</xdr:row>
      <xdr:rowOff>0</xdr:rowOff>
    </xdr:to>
    <xdr:sp macro="" textlink="$BG$53">
      <xdr:nvSpPr>
        <xdr:cNvPr id="15601" name="Text Box 241"/>
        <xdr:cNvSpPr txBox="1">
          <a:spLocks noChangeArrowheads="1" noTextEdit="1"/>
        </xdr:cNvSpPr>
      </xdr:nvSpPr>
      <xdr:spPr bwMode="auto">
        <a:xfrm>
          <a:off x="10884776" y="8657897"/>
          <a:ext cx="2410810"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E3D94FD0-7D2B-41E6-A736-D4FBBA77EDD5}"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17</xdr:col>
      <xdr:colOff>0</xdr:colOff>
      <xdr:row>53</xdr:row>
      <xdr:rowOff>0</xdr:rowOff>
    </xdr:from>
    <xdr:to>
      <xdr:col>20</xdr:col>
      <xdr:colOff>0</xdr:colOff>
      <xdr:row>54</xdr:row>
      <xdr:rowOff>0</xdr:rowOff>
    </xdr:to>
    <xdr:sp macro="" textlink="$BG$54">
      <xdr:nvSpPr>
        <xdr:cNvPr id="15602" name="Text Box 242"/>
        <xdr:cNvSpPr txBox="1">
          <a:spLocks noChangeArrowheads="1" noTextEdit="1"/>
        </xdr:cNvSpPr>
      </xdr:nvSpPr>
      <xdr:spPr bwMode="auto">
        <a:xfrm>
          <a:off x="10884776" y="8822121"/>
          <a:ext cx="2410810"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F2554653-8428-44AF-B680-381F8C827F27}"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17</xdr:col>
      <xdr:colOff>0</xdr:colOff>
      <xdr:row>54</xdr:row>
      <xdr:rowOff>0</xdr:rowOff>
    </xdr:from>
    <xdr:to>
      <xdr:col>20</xdr:col>
      <xdr:colOff>0</xdr:colOff>
      <xdr:row>55</xdr:row>
      <xdr:rowOff>0</xdr:rowOff>
    </xdr:to>
    <xdr:sp macro="" textlink="$BG$55">
      <xdr:nvSpPr>
        <xdr:cNvPr id="15603" name="Text Box 243"/>
        <xdr:cNvSpPr txBox="1">
          <a:spLocks noChangeArrowheads="1" noTextEdit="1"/>
        </xdr:cNvSpPr>
      </xdr:nvSpPr>
      <xdr:spPr bwMode="auto">
        <a:xfrm>
          <a:off x="10884776" y="8986345"/>
          <a:ext cx="2410810"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074FA182-BFB8-4967-A2F0-9228891A0BAA}"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17</xdr:col>
      <xdr:colOff>0</xdr:colOff>
      <xdr:row>55</xdr:row>
      <xdr:rowOff>0</xdr:rowOff>
    </xdr:from>
    <xdr:to>
      <xdr:col>20</xdr:col>
      <xdr:colOff>0</xdr:colOff>
      <xdr:row>56</xdr:row>
      <xdr:rowOff>0</xdr:rowOff>
    </xdr:to>
    <xdr:sp macro="" textlink="$BG$56">
      <xdr:nvSpPr>
        <xdr:cNvPr id="15604" name="Text Box 244"/>
        <xdr:cNvSpPr txBox="1">
          <a:spLocks noChangeArrowheads="1" noTextEdit="1"/>
        </xdr:cNvSpPr>
      </xdr:nvSpPr>
      <xdr:spPr bwMode="auto">
        <a:xfrm>
          <a:off x="10884776" y="9150569"/>
          <a:ext cx="2410810"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6BF55D83-4F1B-44AD-9155-FF87B40C668A}"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17</xdr:col>
      <xdr:colOff>0</xdr:colOff>
      <xdr:row>56</xdr:row>
      <xdr:rowOff>0</xdr:rowOff>
    </xdr:from>
    <xdr:to>
      <xdr:col>20</xdr:col>
      <xdr:colOff>0</xdr:colOff>
      <xdr:row>57</xdr:row>
      <xdr:rowOff>0</xdr:rowOff>
    </xdr:to>
    <xdr:sp macro="" textlink="$BG$57">
      <xdr:nvSpPr>
        <xdr:cNvPr id="15605" name="Text Box 245"/>
        <xdr:cNvSpPr txBox="1">
          <a:spLocks noChangeArrowheads="1" noTextEdit="1"/>
        </xdr:cNvSpPr>
      </xdr:nvSpPr>
      <xdr:spPr bwMode="auto">
        <a:xfrm>
          <a:off x="10884776" y="9314793"/>
          <a:ext cx="2410810"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1947CC26-0E9F-470D-8894-889CCC7E730E}"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17</xdr:col>
      <xdr:colOff>0</xdr:colOff>
      <xdr:row>57</xdr:row>
      <xdr:rowOff>0</xdr:rowOff>
    </xdr:from>
    <xdr:to>
      <xdr:col>20</xdr:col>
      <xdr:colOff>0</xdr:colOff>
      <xdr:row>57</xdr:row>
      <xdr:rowOff>164224</xdr:rowOff>
    </xdr:to>
    <xdr:sp macro="" textlink="$BG$58">
      <xdr:nvSpPr>
        <xdr:cNvPr id="15606" name="Text Box 246"/>
        <xdr:cNvSpPr txBox="1">
          <a:spLocks noChangeArrowheads="1" noTextEdit="1"/>
        </xdr:cNvSpPr>
      </xdr:nvSpPr>
      <xdr:spPr bwMode="auto">
        <a:xfrm>
          <a:off x="10884776" y="9479017"/>
          <a:ext cx="2410810"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D36CAF01-C50A-42CD-9D8E-2CEC8B693713}"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17</xdr:col>
      <xdr:colOff>0</xdr:colOff>
      <xdr:row>57</xdr:row>
      <xdr:rowOff>164224</xdr:rowOff>
    </xdr:from>
    <xdr:to>
      <xdr:col>20</xdr:col>
      <xdr:colOff>0</xdr:colOff>
      <xdr:row>59</xdr:row>
      <xdr:rowOff>0</xdr:rowOff>
    </xdr:to>
    <xdr:sp macro="" textlink="$BG$59">
      <xdr:nvSpPr>
        <xdr:cNvPr id="15607" name="Text Box 247"/>
        <xdr:cNvSpPr txBox="1">
          <a:spLocks noChangeArrowheads="1" noTextEdit="1"/>
        </xdr:cNvSpPr>
      </xdr:nvSpPr>
      <xdr:spPr bwMode="auto">
        <a:xfrm>
          <a:off x="10884776" y="9643241"/>
          <a:ext cx="2410810" cy="164225"/>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4EF60496-116F-4591-B533-DCD2BD17092D}"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17</xdr:col>
      <xdr:colOff>0</xdr:colOff>
      <xdr:row>59</xdr:row>
      <xdr:rowOff>0</xdr:rowOff>
    </xdr:from>
    <xdr:to>
      <xdr:col>20</xdr:col>
      <xdr:colOff>0</xdr:colOff>
      <xdr:row>60</xdr:row>
      <xdr:rowOff>0</xdr:rowOff>
    </xdr:to>
    <xdr:sp macro="" textlink="$BG$60">
      <xdr:nvSpPr>
        <xdr:cNvPr id="15608" name="Text Box 248"/>
        <xdr:cNvSpPr txBox="1">
          <a:spLocks noChangeArrowheads="1" noTextEdit="1"/>
        </xdr:cNvSpPr>
      </xdr:nvSpPr>
      <xdr:spPr bwMode="auto">
        <a:xfrm>
          <a:off x="10884776" y="9807466"/>
          <a:ext cx="2410810"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CD0284FD-DF7D-49F2-A338-7725CB16ED37}"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17</xdr:col>
      <xdr:colOff>0</xdr:colOff>
      <xdr:row>60</xdr:row>
      <xdr:rowOff>0</xdr:rowOff>
    </xdr:from>
    <xdr:to>
      <xdr:col>20</xdr:col>
      <xdr:colOff>0</xdr:colOff>
      <xdr:row>61</xdr:row>
      <xdr:rowOff>0</xdr:rowOff>
    </xdr:to>
    <xdr:sp macro="" textlink="$BG$61">
      <xdr:nvSpPr>
        <xdr:cNvPr id="15609" name="Text Box 249"/>
        <xdr:cNvSpPr txBox="1">
          <a:spLocks noChangeArrowheads="1" noTextEdit="1"/>
        </xdr:cNvSpPr>
      </xdr:nvSpPr>
      <xdr:spPr bwMode="auto">
        <a:xfrm>
          <a:off x="10884776" y="9971690"/>
          <a:ext cx="2410810"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11029B77-ADF9-4902-9128-277A6724EA2D}"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17</xdr:col>
      <xdr:colOff>0</xdr:colOff>
      <xdr:row>61</xdr:row>
      <xdr:rowOff>0</xdr:rowOff>
    </xdr:from>
    <xdr:to>
      <xdr:col>20</xdr:col>
      <xdr:colOff>0</xdr:colOff>
      <xdr:row>62</xdr:row>
      <xdr:rowOff>0</xdr:rowOff>
    </xdr:to>
    <xdr:sp macro="" textlink="$BG$62">
      <xdr:nvSpPr>
        <xdr:cNvPr id="15610" name="Text Box 250"/>
        <xdr:cNvSpPr txBox="1">
          <a:spLocks noChangeArrowheads="1" noTextEdit="1"/>
        </xdr:cNvSpPr>
      </xdr:nvSpPr>
      <xdr:spPr bwMode="auto">
        <a:xfrm>
          <a:off x="10884776" y="10135914"/>
          <a:ext cx="2410810"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2E4A576F-4708-4C13-9EBB-36B155699523}"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17</xdr:col>
      <xdr:colOff>0</xdr:colOff>
      <xdr:row>62</xdr:row>
      <xdr:rowOff>0</xdr:rowOff>
    </xdr:from>
    <xdr:to>
      <xdr:col>20</xdr:col>
      <xdr:colOff>0</xdr:colOff>
      <xdr:row>63</xdr:row>
      <xdr:rowOff>0</xdr:rowOff>
    </xdr:to>
    <xdr:sp macro="" textlink="$BG$63">
      <xdr:nvSpPr>
        <xdr:cNvPr id="15611" name="Text Box 251"/>
        <xdr:cNvSpPr txBox="1">
          <a:spLocks noChangeArrowheads="1" noTextEdit="1"/>
        </xdr:cNvSpPr>
      </xdr:nvSpPr>
      <xdr:spPr bwMode="auto">
        <a:xfrm>
          <a:off x="10884776" y="10300138"/>
          <a:ext cx="2410810"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58859547-0414-4498-BB3D-4A05796D16C7}"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17</xdr:col>
      <xdr:colOff>0</xdr:colOff>
      <xdr:row>63</xdr:row>
      <xdr:rowOff>0</xdr:rowOff>
    </xdr:from>
    <xdr:to>
      <xdr:col>20</xdr:col>
      <xdr:colOff>0</xdr:colOff>
      <xdr:row>64</xdr:row>
      <xdr:rowOff>0</xdr:rowOff>
    </xdr:to>
    <xdr:sp macro="" textlink="$BG$64">
      <xdr:nvSpPr>
        <xdr:cNvPr id="15612" name="Text Box 252"/>
        <xdr:cNvSpPr txBox="1">
          <a:spLocks noChangeArrowheads="1" noTextEdit="1"/>
        </xdr:cNvSpPr>
      </xdr:nvSpPr>
      <xdr:spPr bwMode="auto">
        <a:xfrm>
          <a:off x="10884776" y="10464362"/>
          <a:ext cx="2410810"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CA65F135-F530-45A9-94C2-945928D1BCDD}"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17</xdr:col>
      <xdr:colOff>0</xdr:colOff>
      <xdr:row>64</xdr:row>
      <xdr:rowOff>0</xdr:rowOff>
    </xdr:from>
    <xdr:to>
      <xdr:col>20</xdr:col>
      <xdr:colOff>0</xdr:colOff>
      <xdr:row>65</xdr:row>
      <xdr:rowOff>0</xdr:rowOff>
    </xdr:to>
    <xdr:sp macro="" textlink="$BG$65">
      <xdr:nvSpPr>
        <xdr:cNvPr id="15613" name="Text Box 253"/>
        <xdr:cNvSpPr txBox="1">
          <a:spLocks noChangeArrowheads="1" noTextEdit="1"/>
        </xdr:cNvSpPr>
      </xdr:nvSpPr>
      <xdr:spPr bwMode="auto">
        <a:xfrm>
          <a:off x="10884776" y="10628586"/>
          <a:ext cx="2410810"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6D8FF763-3E8A-4F85-9690-300C347C4E20}"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17</xdr:col>
      <xdr:colOff>0</xdr:colOff>
      <xdr:row>65</xdr:row>
      <xdr:rowOff>0</xdr:rowOff>
    </xdr:from>
    <xdr:to>
      <xdr:col>20</xdr:col>
      <xdr:colOff>0</xdr:colOff>
      <xdr:row>65</xdr:row>
      <xdr:rowOff>164224</xdr:rowOff>
    </xdr:to>
    <xdr:sp macro="" textlink="$BG$66">
      <xdr:nvSpPr>
        <xdr:cNvPr id="15614" name="Text Box 254"/>
        <xdr:cNvSpPr txBox="1">
          <a:spLocks noChangeArrowheads="1" noTextEdit="1"/>
        </xdr:cNvSpPr>
      </xdr:nvSpPr>
      <xdr:spPr bwMode="auto">
        <a:xfrm>
          <a:off x="10884776" y="10792810"/>
          <a:ext cx="2410810"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DF1F6424-B833-4869-8551-E5489F401864}"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17</xdr:col>
      <xdr:colOff>0</xdr:colOff>
      <xdr:row>65</xdr:row>
      <xdr:rowOff>164224</xdr:rowOff>
    </xdr:from>
    <xdr:to>
      <xdr:col>20</xdr:col>
      <xdr:colOff>0</xdr:colOff>
      <xdr:row>67</xdr:row>
      <xdr:rowOff>0</xdr:rowOff>
    </xdr:to>
    <xdr:sp macro="" textlink="$BG$67">
      <xdr:nvSpPr>
        <xdr:cNvPr id="15615" name="Text Box 255"/>
        <xdr:cNvSpPr txBox="1">
          <a:spLocks noChangeArrowheads="1" noTextEdit="1"/>
        </xdr:cNvSpPr>
      </xdr:nvSpPr>
      <xdr:spPr bwMode="auto">
        <a:xfrm>
          <a:off x="10884776" y="10957034"/>
          <a:ext cx="2410810" cy="164225"/>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3E657AD8-0D6A-4618-BF1E-DD0B7E5BEC93}"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17</xdr:col>
      <xdr:colOff>11906</xdr:colOff>
      <xdr:row>27</xdr:row>
      <xdr:rowOff>0</xdr:rowOff>
    </xdr:from>
    <xdr:to>
      <xdr:col>20</xdr:col>
      <xdr:colOff>11906</xdr:colOff>
      <xdr:row>28</xdr:row>
      <xdr:rowOff>0</xdr:rowOff>
    </xdr:to>
    <xdr:sp macro="" textlink="$BG$28">
      <xdr:nvSpPr>
        <xdr:cNvPr id="15629" name="Text Box 269"/>
        <xdr:cNvSpPr txBox="1">
          <a:spLocks noChangeArrowheads="1" noTextEdit="1"/>
        </xdr:cNvSpPr>
      </xdr:nvSpPr>
      <xdr:spPr bwMode="auto">
        <a:xfrm>
          <a:off x="10763250" y="3083719"/>
          <a:ext cx="2405062" cy="321469"/>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E493F13A-7748-45FE-8933-C8AE51FA1D02}"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xdr:col>
      <xdr:colOff>133351</xdr:colOff>
      <xdr:row>9</xdr:row>
      <xdr:rowOff>0</xdr:rowOff>
    </xdr:from>
    <xdr:to>
      <xdr:col>11</xdr:col>
      <xdr:colOff>552451</xdr:colOff>
      <xdr:row>10</xdr:row>
      <xdr:rowOff>0</xdr:rowOff>
    </xdr:to>
    <xdr:sp macro="" textlink="$K$92">
      <xdr:nvSpPr>
        <xdr:cNvPr id="15636" name="Text Box 276"/>
        <xdr:cNvSpPr txBox="1">
          <a:spLocks noChangeArrowheads="1" noTextEdit="1"/>
        </xdr:cNvSpPr>
      </xdr:nvSpPr>
      <xdr:spPr bwMode="auto">
        <a:xfrm>
          <a:off x="161926" y="1228725"/>
          <a:ext cx="7048500" cy="161925"/>
        </a:xfrm>
        <a:prstGeom prst="rect">
          <a:avLst/>
        </a:prstGeom>
        <a:noFill/>
        <a:ln w="9525" algn="ctr">
          <a:noFill/>
          <a:miter lim="800000"/>
          <a:headEnd/>
          <a:tailEnd/>
        </a:ln>
        <a:effectLst/>
      </xdr:spPr>
      <xdr:txBody>
        <a:bodyPr lIns="72000" tIns="36000" rIns="0" bIns="36000" anchor="ctr"/>
        <a:lstStyle/>
        <a:p>
          <a:pPr algn="l"/>
          <a:fld id="{80E7E8C7-7C41-407C-8321-A861F24F6E7D}" type="TxLink">
            <a:rPr lang="en-AU" sz="950" b="1" i="1" u="none" strike="noStrike">
              <a:solidFill>
                <a:srgbClr val="009900"/>
              </a:solidFill>
              <a:latin typeface="Arial"/>
              <a:cs typeface="Arial"/>
            </a:rPr>
            <a:pPr algn="l"/>
            <a:t>1.  ENTER BUILDING NAME AND DESCRIPTION BELOW - identifying the particular part(s) covered by this assessment.</a:t>
          </a:fld>
          <a:endParaRPr lang="en-AU" sz="950" b="1" i="1">
            <a:solidFill>
              <a:srgbClr val="009900"/>
            </a:solidFill>
          </a:endParaRPr>
        </a:p>
      </xdr:txBody>
    </xdr:sp>
    <xdr:clientData/>
  </xdr:twoCellAnchor>
  <xdr:twoCellAnchor>
    <xdr:from>
      <xdr:col>12</xdr:col>
      <xdr:colOff>533399</xdr:colOff>
      <xdr:row>9</xdr:row>
      <xdr:rowOff>0</xdr:rowOff>
    </xdr:from>
    <xdr:to>
      <xdr:col>15</xdr:col>
      <xdr:colOff>457200</xdr:colOff>
      <xdr:row>10</xdr:row>
      <xdr:rowOff>0</xdr:rowOff>
    </xdr:to>
    <xdr:sp macro="" textlink="$K$94">
      <xdr:nvSpPr>
        <xdr:cNvPr id="15639" name="Text Box 279"/>
        <xdr:cNvSpPr txBox="1">
          <a:spLocks noChangeArrowheads="1" noTextEdit="1"/>
        </xdr:cNvSpPr>
      </xdr:nvSpPr>
      <xdr:spPr bwMode="auto">
        <a:xfrm>
          <a:off x="7762874" y="1228725"/>
          <a:ext cx="2171701" cy="161925"/>
        </a:xfrm>
        <a:prstGeom prst="rect">
          <a:avLst/>
        </a:prstGeom>
        <a:noFill/>
        <a:ln w="9525" algn="ctr">
          <a:noFill/>
          <a:miter lim="800000"/>
          <a:headEnd/>
          <a:tailEnd/>
        </a:ln>
        <a:effectLst/>
      </xdr:spPr>
      <xdr:txBody>
        <a:bodyPr lIns="72000" tIns="36000" rIns="0" bIns="36000" anchor="ctr"/>
        <a:lstStyle/>
        <a:p>
          <a:pPr algn="l"/>
          <a:fld id="{8605587B-FB05-499C-AFBE-83FA745B302C}" type="TxLink">
            <a:rPr lang="en-AU" sz="1000" b="1" i="1" u="none" strike="noStrike">
              <a:solidFill>
                <a:srgbClr val="009900"/>
              </a:solidFill>
              <a:latin typeface="Arial"/>
              <a:cs typeface="Arial"/>
            </a:rPr>
            <a:pPr algn="l"/>
            <a:t> </a:t>
          </a:fld>
          <a:endParaRPr lang="en-AU" b="1" i="1">
            <a:solidFill>
              <a:srgbClr val="009900"/>
            </a:solidFill>
          </a:endParaRPr>
        </a:p>
      </xdr:txBody>
    </xdr:sp>
    <xdr:clientData/>
  </xdr:twoCellAnchor>
  <xdr:twoCellAnchor>
    <xdr:from>
      <xdr:col>3</xdr:col>
      <xdr:colOff>68034</xdr:colOff>
      <xdr:row>26</xdr:row>
      <xdr:rowOff>13607</xdr:rowOff>
    </xdr:from>
    <xdr:to>
      <xdr:col>7</xdr:col>
      <xdr:colOff>-1</xdr:colOff>
      <xdr:row>26</xdr:row>
      <xdr:rowOff>180974</xdr:rowOff>
    </xdr:to>
    <xdr:sp macro="" textlink="$K$95">
      <xdr:nvSpPr>
        <xdr:cNvPr id="15641" name="Text Box 281"/>
        <xdr:cNvSpPr txBox="1">
          <a:spLocks noChangeArrowheads="1" noTextEdit="1"/>
        </xdr:cNvSpPr>
      </xdr:nvSpPr>
      <xdr:spPr bwMode="auto">
        <a:xfrm>
          <a:off x="437128" y="2906826"/>
          <a:ext cx="3396684" cy="167367"/>
        </a:xfrm>
        <a:prstGeom prst="rect">
          <a:avLst/>
        </a:prstGeom>
        <a:noFill/>
        <a:ln w="9525" algn="ctr">
          <a:noFill/>
          <a:miter lim="800000"/>
          <a:headEnd/>
          <a:tailEnd/>
        </a:ln>
        <a:effectLst/>
      </xdr:spPr>
      <xdr:txBody>
        <a:bodyPr anchor="ctr"/>
        <a:lstStyle/>
        <a:p>
          <a:fld id="{6099968D-274E-4630-8FAA-1A41F0CD734D}" type="TxLink">
            <a:rPr lang="en-AU" sz="1000" b="1" i="1" u="none" strike="noStrike">
              <a:solidFill>
                <a:srgbClr val="009900"/>
              </a:solidFill>
              <a:latin typeface="Arial"/>
              <a:cs typeface="Arial"/>
            </a:rPr>
            <a:pPr/>
            <a:t> </a:t>
          </a:fld>
          <a:endParaRPr lang="en-AU" b="1" i="1">
            <a:solidFill>
              <a:srgbClr val="009900"/>
            </a:solidFill>
          </a:endParaRPr>
        </a:p>
      </xdr:txBody>
    </xdr:sp>
    <xdr:clientData/>
  </xdr:twoCellAnchor>
  <xdr:twoCellAnchor>
    <xdr:from>
      <xdr:col>18</xdr:col>
      <xdr:colOff>0</xdr:colOff>
      <xdr:row>73</xdr:row>
      <xdr:rowOff>0</xdr:rowOff>
    </xdr:from>
    <xdr:to>
      <xdr:col>20</xdr:col>
      <xdr:colOff>0</xdr:colOff>
      <xdr:row>74</xdr:row>
      <xdr:rowOff>0</xdr:rowOff>
    </xdr:to>
    <xdr:sp macro="" textlink="">
      <xdr:nvSpPr>
        <xdr:cNvPr id="15750" name="Rectangle 390"/>
        <xdr:cNvSpPr>
          <a:spLocks noChangeArrowheads="1"/>
        </xdr:cNvSpPr>
      </xdr:nvSpPr>
      <xdr:spPr bwMode="auto">
        <a:xfrm>
          <a:off x="11382375" y="8229600"/>
          <a:ext cx="1666875" cy="962025"/>
        </a:xfrm>
        <a:prstGeom prst="rect">
          <a:avLst/>
        </a:prstGeom>
        <a:noFill/>
        <a:ln w="9525">
          <a:solidFill>
            <a:srgbClr val="000000"/>
          </a:solidFill>
          <a:miter lim="800000"/>
          <a:headEnd/>
          <a:tailEnd/>
        </a:ln>
        <a:effectLst>
          <a:outerShdw blurRad="50800" dist="38100" dir="2700000" algn="tl" rotWithShape="0">
            <a:prstClr val="black">
              <a:alpha val="40000"/>
            </a:prstClr>
          </a:outerShdw>
        </a:effectLst>
      </xdr:spPr>
      <xdr:txBody>
        <a:bodyPr/>
        <a:lstStyle/>
        <a:p>
          <a:endParaRPr lang="en-AU"/>
        </a:p>
      </xdr:txBody>
    </xdr:sp>
    <xdr:clientData/>
  </xdr:twoCellAnchor>
  <xdr:twoCellAnchor>
    <xdr:from>
      <xdr:col>2</xdr:col>
      <xdr:colOff>219074</xdr:colOff>
      <xdr:row>73</xdr:row>
      <xdr:rowOff>9525</xdr:rowOff>
    </xdr:from>
    <xdr:to>
      <xdr:col>15</xdr:col>
      <xdr:colOff>619124</xdr:colOff>
      <xdr:row>73</xdr:row>
      <xdr:rowOff>957263</xdr:rowOff>
    </xdr:to>
    <xdr:sp macro="" textlink="">
      <xdr:nvSpPr>
        <xdr:cNvPr id="15757" name="Text Box 397"/>
        <xdr:cNvSpPr txBox="1">
          <a:spLocks noChangeArrowheads="1"/>
        </xdr:cNvSpPr>
      </xdr:nvSpPr>
      <xdr:spPr bwMode="auto">
        <a:xfrm>
          <a:off x="361949" y="8648700"/>
          <a:ext cx="9610725" cy="947738"/>
        </a:xfrm>
        <a:prstGeom prst="rect">
          <a:avLst/>
        </a:prstGeom>
        <a:gradFill rotWithShape="1">
          <a:gsLst>
            <a:gs pos="0">
              <a:srgbClr val="008000">
                <a:alpha val="20000"/>
              </a:srgbClr>
            </a:gs>
            <a:gs pos="100000">
              <a:srgbClr val="FFFFFF">
                <a:alpha val="20000"/>
              </a:srgbClr>
            </a:gs>
          </a:gsLst>
          <a:lin ang="0" scaled="1"/>
        </a:gradFill>
        <a:ln w="9525" algn="ctr">
          <a:noFill/>
          <a:miter lim="800000"/>
          <a:headEnd/>
          <a:tailEnd/>
        </a:ln>
        <a:effectLst/>
      </xdr:spPr>
      <xdr:txBody>
        <a:bodyPr vertOverflow="clip" wrap="square" lIns="36576" tIns="22860" rIns="0" bIns="0" anchor="t" upright="1"/>
        <a:lstStyle/>
        <a:p>
          <a:pPr lvl="0" algn="l" rtl="0">
            <a:defRPr sz="1000"/>
          </a:pPr>
          <a:r>
            <a:rPr lang="en-AU" sz="1100" b="0" i="0" u="none" strike="noStrike" baseline="0">
              <a:solidFill>
                <a:srgbClr val="000000"/>
              </a:solidFill>
              <a:latin typeface="Arial"/>
              <a:cs typeface="Arial"/>
            </a:rPr>
            <a:t>IMPORTANT NOTICE AND DISCLAIMER IN RESPECT OF THE LIGHTING CALCULATOR</a:t>
          </a:r>
        </a:p>
        <a:p>
          <a:pPr algn="l" rtl="0">
            <a:defRPr sz="1000"/>
          </a:pPr>
          <a:endParaRPr lang="en-AU" sz="300" b="0" i="0" u="none" strike="noStrike" baseline="0">
            <a:solidFill>
              <a:srgbClr val="000000"/>
            </a:solidFill>
            <a:latin typeface="Arial"/>
            <a:cs typeface="Arial"/>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AU" sz="1100" b="0" i="0" u="none" strike="noStrike" baseline="0">
              <a:solidFill>
                <a:srgbClr val="000000"/>
              </a:solidFill>
              <a:latin typeface="Arial"/>
              <a:cs typeface="Arial"/>
            </a:rPr>
            <a:t>The Lighting Calculator has been developed by the ABCB to assist in developing a better understanding of lighting energy efficiency parameters. While the ABCB believes that the Lighting Calculator, if used correctly, will produce accurate results, the calculator is provided "as is" and without any representation or warranty of any kind, including that it is fit for any purpose or of merchantable quality, or functions as intended or at all. Your use of the Lighting Calculator is entirely at your own risk and the ABCB accepts no liability of any kind.</a:t>
          </a:r>
        </a:p>
      </xdr:txBody>
    </xdr:sp>
    <xdr:clientData/>
  </xdr:twoCellAnchor>
  <xdr:twoCellAnchor>
    <xdr:from>
      <xdr:col>19</xdr:col>
      <xdr:colOff>40232</xdr:colOff>
      <xdr:row>1</xdr:row>
      <xdr:rowOff>55868</xdr:rowOff>
    </xdr:from>
    <xdr:to>
      <xdr:col>19</xdr:col>
      <xdr:colOff>879000</xdr:colOff>
      <xdr:row>3</xdr:row>
      <xdr:rowOff>89297</xdr:rowOff>
    </xdr:to>
    <xdr:sp macro="" textlink="" fLocksText="0">
      <xdr:nvSpPr>
        <xdr:cNvPr id="15845" name="AutoShape 485" descr="help">
          <a:hlinkClick xmlns:r="http://schemas.openxmlformats.org/officeDocument/2006/relationships" r:id="rId2"/>
        </xdr:cNvPr>
        <xdr:cNvSpPr>
          <a:spLocks noChangeArrowheads="1"/>
        </xdr:cNvSpPr>
      </xdr:nvSpPr>
      <xdr:spPr bwMode="auto">
        <a:xfrm>
          <a:off x="12388096" y="107823"/>
          <a:ext cx="838768" cy="362474"/>
        </a:xfrm>
        <a:prstGeom prst="roundRect">
          <a:avLst>
            <a:gd name="adj" fmla="val 21741"/>
          </a:avLst>
        </a:prstGeom>
        <a:gradFill rotWithShape="1">
          <a:gsLst>
            <a:gs pos="0">
              <a:srgbClr val="FF0000"/>
            </a:gs>
            <a:gs pos="100000">
              <a:srgbClr val="FF0000">
                <a:gamma/>
                <a:shade val="46275"/>
                <a:invGamma/>
              </a:srgbClr>
            </a:gs>
          </a:gsLst>
          <a:lin ang="5400000" scaled="1"/>
        </a:gradFill>
        <a:ln w="19050" algn="ctr">
          <a:solidFill>
            <a:schemeClr val="bg1"/>
          </a:solidFill>
          <a:round/>
          <a:headEnd/>
          <a:tailEnd/>
        </a:ln>
        <a:effectLst/>
      </xdr:spPr>
      <xdr:txBody>
        <a:bodyPr vertOverflow="clip" wrap="square" lIns="27432" tIns="22860" rIns="27432" bIns="22860" anchor="ctr" upright="1"/>
        <a:lstStyle/>
        <a:p>
          <a:pPr algn="ctr" rtl="0">
            <a:defRPr sz="1000"/>
          </a:pPr>
          <a:r>
            <a:rPr lang="en-AU" sz="1000" b="0" i="0" u="none" strike="noStrike" baseline="0">
              <a:solidFill>
                <a:srgbClr val="FFFFFF"/>
              </a:solidFill>
              <a:latin typeface="Arial"/>
              <a:cs typeface="Arial"/>
            </a:rPr>
            <a:t>Help screen</a:t>
          </a:r>
        </a:p>
      </xdr:txBody>
    </xdr:sp>
    <xdr:clientData fLocksWithSheet="0"/>
  </xdr:twoCellAnchor>
  <xdr:twoCellAnchor>
    <xdr:from>
      <xdr:col>17</xdr:col>
      <xdr:colOff>1</xdr:colOff>
      <xdr:row>28</xdr:row>
      <xdr:rowOff>1</xdr:rowOff>
    </xdr:from>
    <xdr:to>
      <xdr:col>20</xdr:col>
      <xdr:colOff>1</xdr:colOff>
      <xdr:row>29</xdr:row>
      <xdr:rowOff>1</xdr:rowOff>
    </xdr:to>
    <xdr:sp macro="" textlink="$BG$29">
      <xdr:nvSpPr>
        <xdr:cNvPr id="15866" name="Text Box 506"/>
        <xdr:cNvSpPr txBox="1">
          <a:spLocks noChangeArrowheads="1" noTextEdit="1"/>
        </xdr:cNvSpPr>
      </xdr:nvSpPr>
      <xdr:spPr bwMode="auto">
        <a:xfrm>
          <a:off x="10751345" y="3250407"/>
          <a:ext cx="2405062" cy="321469"/>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D40204B8-F1A6-4278-8A9A-1B4F36D2117F}"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17</xdr:col>
      <xdr:colOff>0</xdr:colOff>
      <xdr:row>29</xdr:row>
      <xdr:rowOff>0</xdr:rowOff>
    </xdr:from>
    <xdr:to>
      <xdr:col>20</xdr:col>
      <xdr:colOff>0</xdr:colOff>
      <xdr:row>30</xdr:row>
      <xdr:rowOff>0</xdr:rowOff>
    </xdr:to>
    <xdr:sp macro="" textlink="$BG$30">
      <xdr:nvSpPr>
        <xdr:cNvPr id="15867" name="Text Box 509"/>
        <xdr:cNvSpPr txBox="1">
          <a:spLocks noChangeArrowheads="1" noTextEdit="1"/>
        </xdr:cNvSpPr>
      </xdr:nvSpPr>
      <xdr:spPr bwMode="auto">
        <a:xfrm>
          <a:off x="10884776" y="3599793"/>
          <a:ext cx="2410810" cy="48610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504EDC99-EF5F-430D-8C24-F35FADAC51F6}"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14</xdr:col>
      <xdr:colOff>0</xdr:colOff>
      <xdr:row>12</xdr:row>
      <xdr:rowOff>0</xdr:rowOff>
    </xdr:from>
    <xdr:to>
      <xdr:col>20</xdr:col>
      <xdr:colOff>0</xdr:colOff>
      <xdr:row>19</xdr:row>
      <xdr:rowOff>0</xdr:rowOff>
    </xdr:to>
    <xdr:sp macro="" textlink="$H$112">
      <xdr:nvSpPr>
        <xdr:cNvPr id="53" name="TextBox 52"/>
        <xdr:cNvSpPr txBox="1"/>
      </xdr:nvSpPr>
      <xdr:spPr>
        <a:xfrm>
          <a:off x="9027583" y="1058333"/>
          <a:ext cx="3989917" cy="635000"/>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vertOverflow="clip" wrap="square" lIns="108000" tIns="0" rIns="36000" bIns="0" rtlCol="0" anchor="ctr"/>
        <a:lstStyle/>
        <a:p>
          <a:fld id="{77FE4DC5-7257-4486-92DB-65389AE24F82}" type="TxLink">
            <a:rPr lang="en-US" sz="1000" b="1" i="1" u="none" strike="noStrike">
              <a:solidFill>
                <a:schemeClr val="bg1"/>
              </a:solidFill>
              <a:latin typeface="Arial"/>
              <a:cs typeface="Arial"/>
            </a:rPr>
            <a:pPr/>
            <a:t> </a:t>
          </a:fld>
          <a:endParaRPr lang="en-AU" sz="1100" b="1" i="1">
            <a:solidFill>
              <a:schemeClr val="bg1"/>
            </a:solidFill>
          </a:endParaRPr>
        </a:p>
      </xdr:txBody>
    </xdr:sp>
    <xdr:clientData/>
  </xdr:twoCellAnchor>
  <xdr:twoCellAnchor>
    <xdr:from>
      <xdr:col>63</xdr:col>
      <xdr:colOff>371474</xdr:colOff>
      <xdr:row>17</xdr:row>
      <xdr:rowOff>76201</xdr:rowOff>
    </xdr:from>
    <xdr:to>
      <xdr:col>65</xdr:col>
      <xdr:colOff>38099</xdr:colOff>
      <xdr:row>21</xdr:row>
      <xdr:rowOff>95248</xdr:rowOff>
    </xdr:to>
    <xdr:sp macro="" textlink="">
      <xdr:nvSpPr>
        <xdr:cNvPr id="54" name="Rounded Rectangular Callout 53"/>
        <xdr:cNvSpPr/>
      </xdr:nvSpPr>
      <xdr:spPr bwMode="auto">
        <a:xfrm>
          <a:off x="53606699" y="2019301"/>
          <a:ext cx="1495425" cy="847722"/>
        </a:xfrm>
        <a:prstGeom prst="wedgeRoundRectCallout">
          <a:avLst>
            <a:gd name="adj1" fmla="val -41852"/>
            <a:gd name="adj2" fmla="val 112376"/>
            <a:gd name="adj3" fmla="val 16667"/>
          </a:avLst>
        </a:prstGeom>
        <a:ln>
          <a:headEnd type="none" w="med" len="med"/>
          <a:tailEnd type="none" w="med" len="med"/>
        </a:ln>
      </xdr:spPr>
      <xdr:style>
        <a:lnRef idx="3">
          <a:schemeClr val="lt1"/>
        </a:lnRef>
        <a:fillRef idx="1">
          <a:schemeClr val="accent2"/>
        </a:fillRef>
        <a:effectRef idx="1">
          <a:schemeClr val="accent2"/>
        </a:effectRef>
        <a:fontRef idx="minor">
          <a:schemeClr val="lt1"/>
        </a:fontRef>
      </xdr:style>
      <xdr:txBody>
        <a:bodyPr vertOverflow="clip" wrap="square" lIns="18288" tIns="0" rIns="0" bIns="0" rtlCol="0" anchor="ctr" upright="1"/>
        <a:lstStyle/>
        <a:p>
          <a:pPr algn="l"/>
          <a:r>
            <a:rPr lang="en-AU" sz="1100"/>
            <a:t>Probably obsolete</a:t>
          </a:r>
          <a:r>
            <a:rPr lang="en-AU" sz="1100" baseline="0"/>
            <a:t> after change to  N21. Check if used in  conditional formats.</a:t>
          </a:r>
          <a:endParaRPr lang="en-AU" sz="1100"/>
        </a:p>
      </xdr:txBody>
    </xdr:sp>
    <xdr:clientData/>
  </xdr:twoCellAnchor>
  <xdr:twoCellAnchor>
    <xdr:from>
      <xdr:col>65</xdr:col>
      <xdr:colOff>247650</xdr:colOff>
      <xdr:row>11</xdr:row>
      <xdr:rowOff>47626</xdr:rowOff>
    </xdr:from>
    <xdr:to>
      <xdr:col>66</xdr:col>
      <xdr:colOff>447676</xdr:colOff>
      <xdr:row>20</xdr:row>
      <xdr:rowOff>66673</xdr:rowOff>
    </xdr:to>
    <xdr:sp macro="" textlink="">
      <xdr:nvSpPr>
        <xdr:cNvPr id="56" name="Rounded Rectangular Callout 55"/>
        <xdr:cNvSpPr/>
      </xdr:nvSpPr>
      <xdr:spPr bwMode="auto">
        <a:xfrm>
          <a:off x="55311675" y="1828801"/>
          <a:ext cx="1114426" cy="847722"/>
        </a:xfrm>
        <a:prstGeom prst="wedgeRoundRectCallout">
          <a:avLst>
            <a:gd name="adj1" fmla="val -41852"/>
            <a:gd name="adj2" fmla="val 112376"/>
            <a:gd name="adj3" fmla="val 16667"/>
          </a:avLst>
        </a:prstGeom>
        <a:ln>
          <a:headEnd type="none" w="med" len="med"/>
          <a:tailEnd type="none" w="med" len="med"/>
        </a:ln>
      </xdr:spPr>
      <xdr:style>
        <a:lnRef idx="3">
          <a:schemeClr val="lt1"/>
        </a:lnRef>
        <a:fillRef idx="1">
          <a:schemeClr val="accent2"/>
        </a:fillRef>
        <a:effectRef idx="1">
          <a:schemeClr val="accent2"/>
        </a:effectRef>
        <a:fontRef idx="minor">
          <a:schemeClr val="lt1"/>
        </a:fontRef>
      </xdr:style>
      <xdr:txBody>
        <a:bodyPr vertOverflow="clip" wrap="square" lIns="18288" tIns="0" rIns="0" bIns="0" rtlCol="0" anchor="ctr" upright="1"/>
        <a:lstStyle/>
        <a:p>
          <a:pPr algn="l"/>
          <a:r>
            <a:rPr lang="en-AU" sz="1100"/>
            <a:t>Obsolete.  </a:t>
          </a:r>
        </a:p>
        <a:p>
          <a:pPr algn="l"/>
          <a:r>
            <a:rPr lang="en-AU" sz="1100"/>
            <a:t>Use BS and BT.</a:t>
          </a:r>
          <a:r>
            <a:rPr lang="en-AU" sz="1100" baseline="0"/>
            <a:t> </a:t>
          </a:r>
          <a:endParaRPr lang="en-AU" sz="1100"/>
        </a:p>
      </xdr:txBody>
    </xdr:sp>
    <xdr:clientData/>
  </xdr:twoCellAnchor>
  <xdr:twoCellAnchor>
    <xdr:from>
      <xdr:col>1</xdr:col>
      <xdr:colOff>0</xdr:colOff>
      <xdr:row>23</xdr:row>
      <xdr:rowOff>0</xdr:rowOff>
    </xdr:from>
    <xdr:to>
      <xdr:col>3</xdr:col>
      <xdr:colOff>0</xdr:colOff>
      <xdr:row>27</xdr:row>
      <xdr:rowOff>0</xdr:rowOff>
    </xdr:to>
    <xdr:sp macro="" textlink="B80">
      <xdr:nvSpPr>
        <xdr:cNvPr id="3" name="Rectangle 2"/>
        <xdr:cNvSpPr/>
      </xdr:nvSpPr>
      <xdr:spPr bwMode="auto">
        <a:xfrm>
          <a:off x="28575" y="3124200"/>
          <a:ext cx="371475" cy="1019175"/>
        </a:xfrm>
        <a:prstGeom prst="rect">
          <a:avLst/>
        </a:prstGeom>
        <a:noFill/>
        <a:ln w="9525" cap="flat" cmpd="sng" algn="ctr">
          <a:noFill/>
          <a:prstDash val="solid"/>
          <a:round/>
          <a:headEnd type="none" w="med" len="med"/>
          <a:tailEnd type="none" w="med" len="med"/>
        </a:ln>
        <a:effectLst/>
      </xdr:spPr>
      <xdr:txBody>
        <a:bodyPr vertOverflow="clip" horzOverflow="clip" wrap="square" lIns="0" tIns="360000" rIns="0" bIns="0" rtlCol="0" anchor="t" upright="1"/>
        <a:lstStyle/>
        <a:p>
          <a:pPr algn="ctr"/>
          <a:fld id="{0F5249B1-240E-4004-93ED-8A3C66825702}" type="TxLink">
            <a:rPr lang="en-AU" sz="900" b="1" i="1">
              <a:solidFill>
                <a:schemeClr val="bg1"/>
              </a:solidFill>
              <a:latin typeface="Arial" pitchFamily="34" charset="0"/>
              <a:cs typeface="Arial" pitchFamily="34" charset="0"/>
            </a:rPr>
            <a:pPr algn="ctr"/>
            <a:t> </a:t>
          </a:fld>
          <a:endParaRPr lang="en-AU" sz="900" b="1" i="1">
            <a:solidFill>
              <a:schemeClr val="bg1"/>
            </a:solidFill>
            <a:latin typeface="Arial" pitchFamily="34" charset="0"/>
            <a:cs typeface="Arial" pitchFamily="34" charset="0"/>
          </a:endParaRPr>
        </a:p>
      </xdr:txBody>
    </xdr:sp>
    <xdr:clientData/>
  </xdr:twoCellAnchor>
  <xdr:twoCellAnchor>
    <xdr:from>
      <xdr:col>9</xdr:col>
      <xdr:colOff>187870</xdr:colOff>
      <xdr:row>25</xdr:row>
      <xdr:rowOff>70387</xdr:rowOff>
    </xdr:from>
    <xdr:to>
      <xdr:col>9</xdr:col>
      <xdr:colOff>962241</xdr:colOff>
      <xdr:row>26</xdr:row>
      <xdr:rowOff>142416</xdr:rowOff>
    </xdr:to>
    <xdr:sp macro="" textlink="">
      <xdr:nvSpPr>
        <xdr:cNvPr id="57" name="AutoShape 5" descr="help">
          <a:hlinkClick xmlns:r="http://schemas.openxmlformats.org/officeDocument/2006/relationships" r:id="rId3"/>
        </xdr:cNvPr>
        <xdr:cNvSpPr>
          <a:spLocks noChangeArrowheads="1"/>
        </xdr:cNvSpPr>
      </xdr:nvSpPr>
      <xdr:spPr bwMode="auto">
        <a:xfrm>
          <a:off x="5319464" y="2642137"/>
          <a:ext cx="774371" cy="393498"/>
        </a:xfrm>
        <a:prstGeom prst="roundRect">
          <a:avLst>
            <a:gd name="adj" fmla="val 21741"/>
          </a:avLst>
        </a:prstGeom>
        <a:gradFill rotWithShape="1">
          <a:gsLst>
            <a:gs pos="0">
              <a:srgbClr val="FF0000"/>
            </a:gs>
            <a:gs pos="100000">
              <a:srgbClr val="FF0000">
                <a:gamma/>
                <a:shade val="46275"/>
                <a:invGamma/>
              </a:srgbClr>
            </a:gs>
          </a:gsLst>
          <a:lin ang="5400000" scaled="1"/>
        </a:gradFill>
        <a:ln w="19050" algn="ctr">
          <a:solidFill>
            <a:schemeClr val="bg1"/>
          </a:solidFill>
          <a:round/>
          <a:headEnd/>
          <a:tailEnd/>
        </a:ln>
        <a:effectLst/>
      </xdr:spPr>
      <xdr:txBody>
        <a:bodyPr vertOverflow="clip" wrap="square" lIns="27432" tIns="22860" rIns="27432" bIns="22860" anchor="ctr" upright="1"/>
        <a:lstStyle/>
        <a:p>
          <a:pPr algn="ctr" rtl="0">
            <a:defRPr sz="1000"/>
          </a:pPr>
          <a:r>
            <a:rPr lang="en-AU" sz="1000" b="0" i="0" u="none" strike="noStrike" baseline="0">
              <a:solidFill>
                <a:srgbClr val="FFFFFF"/>
              </a:solidFill>
              <a:latin typeface="Arial"/>
              <a:cs typeface="Arial"/>
            </a:rPr>
            <a:t>Adjustment Factors</a:t>
          </a:r>
        </a:p>
      </xdr:txBody>
    </xdr:sp>
    <xdr:clientData/>
  </xdr:twoCellAnchor>
  <xdr:twoCellAnchor>
    <xdr:from>
      <xdr:col>13</xdr:col>
      <xdr:colOff>179210</xdr:colOff>
      <xdr:row>25</xdr:row>
      <xdr:rowOff>70387</xdr:rowOff>
    </xdr:from>
    <xdr:to>
      <xdr:col>13</xdr:col>
      <xdr:colOff>970899</xdr:colOff>
      <xdr:row>26</xdr:row>
      <xdr:rowOff>142416</xdr:rowOff>
    </xdr:to>
    <xdr:sp macro="" textlink="">
      <xdr:nvSpPr>
        <xdr:cNvPr id="58" name="AutoShape 5" descr="help">
          <a:hlinkClick xmlns:r="http://schemas.openxmlformats.org/officeDocument/2006/relationships" r:id="rId3"/>
        </xdr:cNvPr>
        <xdr:cNvSpPr>
          <a:spLocks noChangeArrowheads="1"/>
        </xdr:cNvSpPr>
      </xdr:nvSpPr>
      <xdr:spPr bwMode="auto">
        <a:xfrm>
          <a:off x="8120679" y="2642137"/>
          <a:ext cx="791689" cy="393498"/>
        </a:xfrm>
        <a:prstGeom prst="roundRect">
          <a:avLst>
            <a:gd name="adj" fmla="val 21741"/>
          </a:avLst>
        </a:prstGeom>
        <a:gradFill rotWithShape="1">
          <a:gsLst>
            <a:gs pos="0">
              <a:srgbClr val="FF0000"/>
            </a:gs>
            <a:gs pos="100000">
              <a:srgbClr val="FF0000">
                <a:gamma/>
                <a:shade val="46275"/>
                <a:invGamma/>
              </a:srgbClr>
            </a:gs>
          </a:gsLst>
          <a:lin ang="5400000" scaled="1"/>
        </a:gradFill>
        <a:ln w="19050" algn="ctr">
          <a:solidFill>
            <a:schemeClr val="bg1"/>
          </a:solidFill>
          <a:round/>
          <a:headEnd/>
          <a:tailEnd/>
        </a:ln>
        <a:effectLst/>
      </xdr:spPr>
      <xdr:txBody>
        <a:bodyPr vertOverflow="clip" wrap="square" lIns="27432" tIns="22860" rIns="27432" bIns="22860" anchor="ctr" upright="1"/>
        <a:lstStyle/>
        <a:p>
          <a:pPr algn="ctr" rtl="0">
            <a:defRPr sz="1000"/>
          </a:pPr>
          <a:r>
            <a:rPr lang="en-AU" sz="1000" b="0" i="0" u="none" strike="noStrike" baseline="0">
              <a:solidFill>
                <a:srgbClr val="FFFFFF"/>
              </a:solidFill>
              <a:latin typeface="Arial"/>
              <a:cs typeface="Arial"/>
            </a:rPr>
            <a:t>Adjustment Factors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19</xdr:col>
      <xdr:colOff>0</xdr:colOff>
      <xdr:row>26</xdr:row>
      <xdr:rowOff>0</xdr:rowOff>
    </xdr:from>
    <xdr:to>
      <xdr:col>21</xdr:col>
      <xdr:colOff>0</xdr:colOff>
      <xdr:row>27</xdr:row>
      <xdr:rowOff>0</xdr:rowOff>
    </xdr:to>
    <xdr:sp macro="" textlink="AT27">
      <xdr:nvSpPr>
        <xdr:cNvPr id="14548" name="Text Box 1236"/>
        <xdr:cNvSpPr txBox="1">
          <a:spLocks noChangeArrowheads="1" noTextEdit="1"/>
        </xdr:cNvSpPr>
      </xdr:nvSpPr>
      <xdr:spPr bwMode="auto">
        <a:xfrm>
          <a:off x="12040466" y="4195330"/>
          <a:ext cx="2333625" cy="484909"/>
        </a:xfrm>
        <a:prstGeom prst="rect">
          <a:avLst/>
        </a:prstGeom>
        <a:noFill/>
        <a:ln w="9525" algn="ctr">
          <a:noFill/>
          <a:miter lim="800000"/>
          <a:headEnd/>
          <a:tailEnd/>
        </a:ln>
        <a:effectLst/>
      </xdr:spPr>
      <xdr:txBody>
        <a:bodyPr vertOverflow="clip" horzOverflow="clip" lIns="72000" tIns="36000" rIns="36000" bIns="36000" anchor="ctr"/>
        <a:lstStyle/>
        <a:p>
          <a:pPr algn="l"/>
          <a:fld id="{10EA5784-9F45-456A-A40E-2725E3B77D05}"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xdr:col>
      <xdr:colOff>19051</xdr:colOff>
      <xdr:row>0</xdr:row>
      <xdr:rowOff>161924</xdr:rowOff>
    </xdr:from>
    <xdr:to>
      <xdr:col>21</xdr:col>
      <xdr:colOff>1</xdr:colOff>
      <xdr:row>3</xdr:row>
      <xdr:rowOff>161924</xdr:rowOff>
    </xdr:to>
    <xdr:sp macro="" textlink="E3">
      <xdr:nvSpPr>
        <xdr:cNvPr id="3102" name="Text Box 30" descr="Text Box: LIGHTING CALCULATOR FOR USE WITH J6.2(b), BCA VOLUME ONE"/>
        <xdr:cNvSpPr txBox="1">
          <a:spLocks noChangeArrowheads="1" noTextEdit="1"/>
        </xdr:cNvSpPr>
      </xdr:nvSpPr>
      <xdr:spPr bwMode="auto">
        <a:xfrm>
          <a:off x="85726" y="161924"/>
          <a:ext cx="14458950" cy="485775"/>
        </a:xfrm>
        <a:prstGeom prst="rect">
          <a:avLst/>
        </a:prstGeom>
        <a:gradFill rotWithShape="1">
          <a:gsLst>
            <a:gs pos="0">
              <a:srgbClr val="000080"/>
            </a:gs>
            <a:gs pos="100000">
              <a:srgbClr val="0000FF"/>
            </a:gs>
          </a:gsLst>
          <a:lin ang="0" scaled="1"/>
        </a:gradFill>
        <a:ln w="9525">
          <a:noFill/>
          <a:miter lim="800000"/>
          <a:headEnd/>
          <a:tailEnd/>
        </a:ln>
      </xdr:spPr>
      <xdr:txBody>
        <a:bodyPr vertOverflow="clip" wrap="square" lIns="288000" tIns="46800" rIns="90000" bIns="46800" anchor="ctr" upright="1"/>
        <a:lstStyle/>
        <a:p>
          <a:pPr algn="ctr" rtl="0">
            <a:defRPr sz="1000"/>
          </a:pPr>
          <a:fld id="{D9C757E3-BF35-4957-A456-4E2E7EC584B2}" type="TxLink">
            <a:rPr lang="en-AU" sz="1500" b="1" i="1" u="none" strike="noStrike" baseline="0">
              <a:solidFill>
                <a:srgbClr val="FFFFFF"/>
              </a:solidFill>
              <a:latin typeface="Arial"/>
              <a:cs typeface="Arial"/>
            </a:rPr>
            <a:pPr algn="ctr" rtl="0">
              <a:defRPr sz="1000"/>
            </a:pPr>
            <a:t>LIGHTING CALCULATOR FOR USE WITH J6.2(b) VOLUME ONE (First issued with NCC 2014)</a:t>
          </a:fld>
          <a:endParaRPr lang="en-AU" sz="1500" b="1" i="1" u="none" strike="noStrike" baseline="0">
            <a:solidFill>
              <a:srgbClr val="FFFFFF"/>
            </a:solidFill>
            <a:latin typeface="Arial"/>
            <a:cs typeface="Arial"/>
          </a:endParaRPr>
        </a:p>
      </xdr:txBody>
    </xdr:sp>
    <xdr:clientData/>
  </xdr:twoCellAnchor>
  <xdr:twoCellAnchor>
    <xdr:from>
      <xdr:col>2</xdr:col>
      <xdr:colOff>104774</xdr:colOff>
      <xdr:row>1</xdr:row>
      <xdr:rowOff>62008</xdr:rowOff>
    </xdr:from>
    <xdr:to>
      <xdr:col>4</xdr:col>
      <xdr:colOff>527938</xdr:colOff>
      <xdr:row>3</xdr:row>
      <xdr:rowOff>96563</xdr:rowOff>
    </xdr:to>
    <xdr:sp macro="" textlink="">
      <xdr:nvSpPr>
        <xdr:cNvPr id="3121" name="AutoShape 49" descr="help">
          <a:hlinkClick xmlns:r="http://schemas.openxmlformats.org/officeDocument/2006/relationships" r:id="rId1"/>
        </xdr:cNvPr>
        <xdr:cNvSpPr>
          <a:spLocks noChangeArrowheads="1"/>
        </xdr:cNvSpPr>
      </xdr:nvSpPr>
      <xdr:spPr bwMode="auto">
        <a:xfrm>
          <a:off x="176212" y="109633"/>
          <a:ext cx="839882" cy="367930"/>
        </a:xfrm>
        <a:prstGeom prst="roundRect">
          <a:avLst>
            <a:gd name="adj" fmla="val 21741"/>
          </a:avLst>
        </a:prstGeom>
        <a:gradFill rotWithShape="1">
          <a:gsLst>
            <a:gs pos="0">
              <a:srgbClr val="FF0000"/>
            </a:gs>
            <a:gs pos="100000">
              <a:srgbClr val="FF0000">
                <a:gamma/>
                <a:shade val="46275"/>
                <a:invGamma/>
              </a:srgbClr>
            </a:gs>
          </a:gsLst>
          <a:lin ang="5400000" scaled="1"/>
        </a:gradFill>
        <a:ln w="19050" algn="ctr">
          <a:solidFill>
            <a:schemeClr val="bg1"/>
          </a:solidFill>
          <a:round/>
          <a:headEnd/>
          <a:tailEnd/>
        </a:ln>
        <a:effectLst/>
      </xdr:spPr>
      <xdr:txBody>
        <a:bodyPr vertOverflow="clip" wrap="square" lIns="27432" tIns="22860" rIns="27432" bIns="22860" anchor="ctr" upright="1"/>
        <a:lstStyle/>
        <a:p>
          <a:pPr algn="ctr" rtl="0">
            <a:defRPr sz="1000"/>
          </a:pPr>
          <a:r>
            <a:rPr lang="en-AU" sz="1000" b="1" i="0" u="none" strike="noStrike" baseline="0">
              <a:solidFill>
                <a:srgbClr val="FFFFFF"/>
              </a:solidFill>
              <a:latin typeface="Arial"/>
              <a:cs typeface="Arial"/>
            </a:rPr>
            <a:t>Main Menu</a:t>
          </a:r>
        </a:p>
      </xdr:txBody>
    </xdr:sp>
    <xdr:clientData/>
  </xdr:twoCellAnchor>
  <xdr:twoCellAnchor>
    <xdr:from>
      <xdr:col>18</xdr:col>
      <xdr:colOff>779318</xdr:colOff>
      <xdr:row>1</xdr:row>
      <xdr:rowOff>62008</xdr:rowOff>
    </xdr:from>
    <xdr:to>
      <xdr:col>20</xdr:col>
      <xdr:colOff>388536</xdr:colOff>
      <xdr:row>3</xdr:row>
      <xdr:rowOff>96563</xdr:rowOff>
    </xdr:to>
    <xdr:sp macro="" textlink="">
      <xdr:nvSpPr>
        <xdr:cNvPr id="3125" name="AutoShape 53" descr="help">
          <a:hlinkClick xmlns:r="http://schemas.openxmlformats.org/officeDocument/2006/relationships" r:id="rId2"/>
        </xdr:cNvPr>
        <xdr:cNvSpPr>
          <a:spLocks noChangeArrowheads="1"/>
        </xdr:cNvSpPr>
      </xdr:nvSpPr>
      <xdr:spPr bwMode="auto">
        <a:xfrm>
          <a:off x="12030724" y="109633"/>
          <a:ext cx="1288000" cy="367930"/>
        </a:xfrm>
        <a:prstGeom prst="roundRect">
          <a:avLst>
            <a:gd name="adj" fmla="val 21741"/>
          </a:avLst>
        </a:prstGeom>
        <a:gradFill rotWithShape="1">
          <a:gsLst>
            <a:gs pos="0">
              <a:srgbClr val="FF0000"/>
            </a:gs>
            <a:gs pos="100000">
              <a:srgbClr val="FF0000">
                <a:gamma/>
                <a:shade val="46275"/>
                <a:invGamma/>
              </a:srgbClr>
            </a:gs>
          </a:gsLst>
          <a:lin ang="5400000" scaled="1"/>
        </a:gradFill>
        <a:ln w="19050" algn="ctr">
          <a:solidFill>
            <a:schemeClr val="bg1"/>
          </a:solidFill>
          <a:round/>
          <a:headEnd/>
          <a:tailEnd/>
        </a:ln>
        <a:effectLst/>
      </xdr:spPr>
      <xdr:txBody>
        <a:bodyPr vertOverflow="clip" wrap="square" lIns="0" tIns="0" rIns="0" bIns="0" anchor="ctr" upright="1"/>
        <a:lstStyle/>
        <a:p>
          <a:pPr algn="ctr" rtl="0">
            <a:defRPr sz="1000"/>
          </a:pPr>
          <a:r>
            <a:rPr lang="en-AU" sz="1000" b="0" i="0" u="none" strike="noStrike" baseline="0">
              <a:solidFill>
                <a:srgbClr val="FFFFFF"/>
              </a:solidFill>
              <a:latin typeface="Arial"/>
              <a:cs typeface="Arial"/>
            </a:rPr>
            <a:t>Multiple Lighting Systems Calculator</a:t>
          </a:r>
        </a:p>
      </xdr:txBody>
    </xdr:sp>
    <xdr:clientData/>
  </xdr:twoCellAnchor>
  <xdr:twoCellAnchor>
    <xdr:from>
      <xdr:col>78</xdr:col>
      <xdr:colOff>0</xdr:colOff>
      <xdr:row>11</xdr:row>
      <xdr:rowOff>114299</xdr:rowOff>
    </xdr:from>
    <xdr:to>
      <xdr:col>88</xdr:col>
      <xdr:colOff>0</xdr:colOff>
      <xdr:row>17</xdr:row>
      <xdr:rowOff>326570</xdr:rowOff>
    </xdr:to>
    <xdr:sp macro="" textlink="">
      <xdr:nvSpPr>
        <xdr:cNvPr id="14449" name="Text Box 1137"/>
        <xdr:cNvSpPr txBox="1">
          <a:spLocks noChangeArrowheads="1"/>
        </xdr:cNvSpPr>
      </xdr:nvSpPr>
      <xdr:spPr bwMode="auto">
        <a:xfrm>
          <a:off x="65609932" y="1924049"/>
          <a:ext cx="11248159" cy="376794"/>
        </a:xfrm>
        <a:prstGeom prst="rect">
          <a:avLst/>
        </a:prstGeom>
        <a:gradFill rotWithShape="1">
          <a:gsLst>
            <a:gs pos="0">
              <a:srgbClr val="3366FF"/>
            </a:gs>
            <a:gs pos="100000">
              <a:srgbClr val="3366FF">
                <a:gamma/>
                <a:shade val="46275"/>
                <a:invGamma/>
              </a:srgbClr>
            </a:gs>
          </a:gsLst>
          <a:lin ang="5400000" scaled="1"/>
        </a:gradFill>
        <a:ln w="9525">
          <a:solidFill>
            <a:srgbClr val="000000"/>
          </a:solidFill>
          <a:miter lim="800000"/>
          <a:headEnd/>
          <a:tailEnd/>
        </a:ln>
      </xdr:spPr>
      <xdr:txBody>
        <a:bodyPr vertOverflow="clip" wrap="square" lIns="45720" tIns="36576" rIns="45720" bIns="0" anchor="t" upright="1"/>
        <a:lstStyle/>
        <a:p>
          <a:pPr algn="ctr" rtl="0">
            <a:defRPr sz="1000"/>
          </a:pPr>
          <a:r>
            <a:rPr lang="en-AU" sz="2000" b="0" i="1" u="none" strike="noStrike" baseline="0">
              <a:solidFill>
                <a:srgbClr val="FFFFFF"/>
              </a:solidFill>
              <a:latin typeface="Arial"/>
              <a:cs typeface="Arial"/>
            </a:rPr>
            <a:t>Additional Information</a:t>
          </a:r>
        </a:p>
      </xdr:txBody>
    </xdr:sp>
    <xdr:clientData/>
  </xdr:twoCellAnchor>
  <xdr:twoCellAnchor>
    <xdr:from>
      <xdr:col>19</xdr:col>
      <xdr:colOff>0</xdr:colOff>
      <xdr:row>23</xdr:row>
      <xdr:rowOff>0</xdr:rowOff>
    </xdr:from>
    <xdr:to>
      <xdr:col>21</xdr:col>
      <xdr:colOff>0</xdr:colOff>
      <xdr:row>24</xdr:row>
      <xdr:rowOff>0</xdr:rowOff>
    </xdr:to>
    <xdr:sp macro="" textlink="$AT$24">
      <xdr:nvSpPr>
        <xdr:cNvPr id="14545" name="Text Box 1233"/>
        <xdr:cNvSpPr txBox="1">
          <a:spLocks noChangeArrowheads="1" noTextEdit="1"/>
        </xdr:cNvSpPr>
      </xdr:nvSpPr>
      <xdr:spPr bwMode="auto">
        <a:xfrm>
          <a:off x="12040466" y="2571750"/>
          <a:ext cx="2333625" cy="649432"/>
        </a:xfrm>
        <a:prstGeom prst="rect">
          <a:avLst/>
        </a:prstGeom>
        <a:noFill/>
        <a:ln w="9525" algn="ctr">
          <a:noFill/>
          <a:miter lim="800000"/>
          <a:headEnd/>
          <a:tailEnd/>
        </a:ln>
        <a:effectLst/>
      </xdr:spPr>
      <xdr:txBody>
        <a:bodyPr vertOverflow="clip" horzOverflow="clip" lIns="72000" tIns="36000" rIns="36000" bIns="36000" anchor="ctr"/>
        <a:lstStyle/>
        <a:p>
          <a:pPr algn="l"/>
          <a:fld id="{53E21761-58D6-4404-9F42-ED6AE89CA8F1}"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19</xdr:col>
      <xdr:colOff>0</xdr:colOff>
      <xdr:row>25</xdr:row>
      <xdr:rowOff>0</xdr:rowOff>
    </xdr:from>
    <xdr:to>
      <xdr:col>21</xdr:col>
      <xdr:colOff>0</xdr:colOff>
      <xdr:row>26</xdr:row>
      <xdr:rowOff>0</xdr:rowOff>
    </xdr:to>
    <xdr:sp macro="" textlink="AT26">
      <xdr:nvSpPr>
        <xdr:cNvPr id="14547" name="Text Box 1235"/>
        <xdr:cNvSpPr txBox="1">
          <a:spLocks noChangeArrowheads="1" noTextEdit="1"/>
        </xdr:cNvSpPr>
      </xdr:nvSpPr>
      <xdr:spPr bwMode="auto">
        <a:xfrm>
          <a:off x="11965781" y="2940844"/>
          <a:ext cx="2297907" cy="166687"/>
        </a:xfrm>
        <a:prstGeom prst="rect">
          <a:avLst/>
        </a:prstGeom>
        <a:noFill/>
        <a:ln w="9525" algn="ctr">
          <a:noFill/>
          <a:miter lim="800000"/>
          <a:headEnd/>
          <a:tailEnd/>
        </a:ln>
        <a:effectLst/>
      </xdr:spPr>
      <xdr:txBody>
        <a:bodyPr vertOverflow="clip" horzOverflow="clip" lIns="72000" tIns="36000" rIns="36000" bIns="36000" anchor="ctr"/>
        <a:lstStyle/>
        <a:p>
          <a:pPr algn="l"/>
          <a:fld id="{A66E7932-9B1F-4A7B-896F-3C1846EF7424}"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19</xdr:col>
      <xdr:colOff>0</xdr:colOff>
      <xdr:row>24</xdr:row>
      <xdr:rowOff>0</xdr:rowOff>
    </xdr:from>
    <xdr:to>
      <xdr:col>21</xdr:col>
      <xdr:colOff>0</xdr:colOff>
      <xdr:row>25</xdr:row>
      <xdr:rowOff>0</xdr:rowOff>
    </xdr:to>
    <xdr:sp macro="" textlink="AT25">
      <xdr:nvSpPr>
        <xdr:cNvPr id="14546" name="Text Box 1234"/>
        <xdr:cNvSpPr txBox="1">
          <a:spLocks noChangeArrowheads="1" noTextEdit="1"/>
        </xdr:cNvSpPr>
      </xdr:nvSpPr>
      <xdr:spPr bwMode="auto">
        <a:xfrm>
          <a:off x="11965781" y="2928938"/>
          <a:ext cx="2333625" cy="166687"/>
        </a:xfrm>
        <a:prstGeom prst="rect">
          <a:avLst/>
        </a:prstGeom>
        <a:noFill/>
        <a:ln w="9525" algn="ctr">
          <a:noFill/>
          <a:miter lim="800000"/>
          <a:headEnd/>
          <a:tailEnd/>
        </a:ln>
        <a:effectLst/>
      </xdr:spPr>
      <xdr:txBody>
        <a:bodyPr vertOverflow="clip" horzOverflow="clip" wrap="square" lIns="72000" tIns="36000" rIns="36000" bIns="36000" anchor="ctr"/>
        <a:lstStyle/>
        <a:p>
          <a:pPr algn="l"/>
          <a:fld id="{8869376D-EF1F-4FC4-A624-4F2050776E1E}"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19</xdr:col>
      <xdr:colOff>0</xdr:colOff>
      <xdr:row>27</xdr:row>
      <xdr:rowOff>1</xdr:rowOff>
    </xdr:from>
    <xdr:to>
      <xdr:col>21</xdr:col>
      <xdr:colOff>0</xdr:colOff>
      <xdr:row>28</xdr:row>
      <xdr:rowOff>0</xdr:rowOff>
    </xdr:to>
    <xdr:sp macro="" textlink="AT28">
      <xdr:nvSpPr>
        <xdr:cNvPr id="14549" name="Text Box 1237"/>
        <xdr:cNvSpPr txBox="1">
          <a:spLocks noChangeArrowheads="1" noTextEdit="1"/>
        </xdr:cNvSpPr>
      </xdr:nvSpPr>
      <xdr:spPr bwMode="auto">
        <a:xfrm>
          <a:off x="12040466" y="4680240"/>
          <a:ext cx="2333625" cy="324715"/>
        </a:xfrm>
        <a:prstGeom prst="rect">
          <a:avLst/>
        </a:prstGeom>
        <a:noFill/>
        <a:ln w="9525" algn="ctr">
          <a:noFill/>
          <a:miter lim="800000"/>
          <a:headEnd/>
          <a:tailEnd/>
        </a:ln>
        <a:effectLst/>
      </xdr:spPr>
      <xdr:txBody>
        <a:bodyPr vertOverflow="clip" horzOverflow="clip" lIns="72000" tIns="36000" rIns="36000" bIns="36000" anchor="ctr"/>
        <a:lstStyle/>
        <a:p>
          <a:pPr algn="l"/>
          <a:fld id="{592A367F-8173-49B4-8F95-365A6F47D8C2}"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19</xdr:col>
      <xdr:colOff>0</xdr:colOff>
      <xdr:row>28</xdr:row>
      <xdr:rowOff>0</xdr:rowOff>
    </xdr:from>
    <xdr:to>
      <xdr:col>21</xdr:col>
      <xdr:colOff>0</xdr:colOff>
      <xdr:row>28</xdr:row>
      <xdr:rowOff>324715</xdr:rowOff>
    </xdr:to>
    <xdr:sp macro="" textlink="AT29">
      <xdr:nvSpPr>
        <xdr:cNvPr id="14550" name="Text Box 1238"/>
        <xdr:cNvSpPr txBox="1">
          <a:spLocks noChangeArrowheads="1" noTextEdit="1"/>
        </xdr:cNvSpPr>
      </xdr:nvSpPr>
      <xdr:spPr bwMode="auto">
        <a:xfrm>
          <a:off x="12040466" y="5004955"/>
          <a:ext cx="2333625" cy="324715"/>
        </a:xfrm>
        <a:prstGeom prst="rect">
          <a:avLst/>
        </a:prstGeom>
        <a:noFill/>
        <a:ln w="9525" algn="ctr">
          <a:noFill/>
          <a:miter lim="800000"/>
          <a:headEnd/>
          <a:tailEnd/>
        </a:ln>
        <a:effectLst/>
      </xdr:spPr>
      <xdr:txBody>
        <a:bodyPr vertOverflow="clip" horzOverflow="clip" lIns="72000" tIns="36000" rIns="36000" bIns="36000" anchor="ctr"/>
        <a:lstStyle/>
        <a:p>
          <a:pPr algn="l"/>
          <a:fld id="{FC20DD9C-CC17-4AA6-A05A-0543AFB3FF38}"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19</xdr:col>
      <xdr:colOff>0</xdr:colOff>
      <xdr:row>28</xdr:row>
      <xdr:rowOff>324715</xdr:rowOff>
    </xdr:from>
    <xdr:to>
      <xdr:col>21</xdr:col>
      <xdr:colOff>0</xdr:colOff>
      <xdr:row>30</xdr:row>
      <xdr:rowOff>0</xdr:rowOff>
    </xdr:to>
    <xdr:sp macro="" textlink="AT30">
      <xdr:nvSpPr>
        <xdr:cNvPr id="14551" name="Text Box 1239"/>
        <xdr:cNvSpPr txBox="1">
          <a:spLocks noChangeArrowheads="1" noTextEdit="1"/>
        </xdr:cNvSpPr>
      </xdr:nvSpPr>
      <xdr:spPr bwMode="auto">
        <a:xfrm>
          <a:off x="12040466" y="5329670"/>
          <a:ext cx="2333625" cy="160194"/>
        </a:xfrm>
        <a:prstGeom prst="rect">
          <a:avLst/>
        </a:prstGeom>
        <a:noFill/>
        <a:ln w="9525" algn="ctr">
          <a:noFill/>
          <a:miter lim="800000"/>
          <a:headEnd/>
          <a:tailEnd/>
        </a:ln>
        <a:effectLst/>
      </xdr:spPr>
      <xdr:txBody>
        <a:bodyPr vertOverflow="clip" horzOverflow="clip" lIns="72000" tIns="36000" rIns="36000" bIns="36000" anchor="ctr"/>
        <a:lstStyle/>
        <a:p>
          <a:pPr algn="l"/>
          <a:fld id="{FC173E81-AF4A-4084-A9F9-1501F204F7FB}"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19</xdr:col>
      <xdr:colOff>0</xdr:colOff>
      <xdr:row>30</xdr:row>
      <xdr:rowOff>0</xdr:rowOff>
    </xdr:from>
    <xdr:to>
      <xdr:col>21</xdr:col>
      <xdr:colOff>0</xdr:colOff>
      <xdr:row>31</xdr:row>
      <xdr:rowOff>0</xdr:rowOff>
    </xdr:to>
    <xdr:sp macro="" textlink="AT31">
      <xdr:nvSpPr>
        <xdr:cNvPr id="14552" name="Text Box 1240"/>
        <xdr:cNvSpPr txBox="1">
          <a:spLocks noChangeArrowheads="1" noTextEdit="1"/>
        </xdr:cNvSpPr>
      </xdr:nvSpPr>
      <xdr:spPr bwMode="auto">
        <a:xfrm>
          <a:off x="12040466" y="5489864"/>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795E85F6-6BEE-4B3F-A701-5D9AC503D8BB}"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19</xdr:col>
      <xdr:colOff>0</xdr:colOff>
      <xdr:row>31</xdr:row>
      <xdr:rowOff>0</xdr:rowOff>
    </xdr:from>
    <xdr:to>
      <xdr:col>21</xdr:col>
      <xdr:colOff>0</xdr:colOff>
      <xdr:row>32</xdr:row>
      <xdr:rowOff>0</xdr:rowOff>
    </xdr:to>
    <xdr:sp macro="" textlink="AT32">
      <xdr:nvSpPr>
        <xdr:cNvPr id="14553" name="Text Box 1241"/>
        <xdr:cNvSpPr txBox="1">
          <a:spLocks noChangeArrowheads="1" noTextEdit="1"/>
        </xdr:cNvSpPr>
      </xdr:nvSpPr>
      <xdr:spPr bwMode="auto">
        <a:xfrm>
          <a:off x="12040466" y="5650057"/>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0168962A-BBD2-43AD-86A1-830C6BB2F1CC}"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19</xdr:col>
      <xdr:colOff>0</xdr:colOff>
      <xdr:row>32</xdr:row>
      <xdr:rowOff>0</xdr:rowOff>
    </xdr:from>
    <xdr:to>
      <xdr:col>21</xdr:col>
      <xdr:colOff>0</xdr:colOff>
      <xdr:row>33</xdr:row>
      <xdr:rowOff>0</xdr:rowOff>
    </xdr:to>
    <xdr:sp macro="" textlink="AT33">
      <xdr:nvSpPr>
        <xdr:cNvPr id="14554" name="Text Box 1242"/>
        <xdr:cNvSpPr txBox="1">
          <a:spLocks noChangeArrowheads="1" noTextEdit="1"/>
        </xdr:cNvSpPr>
      </xdr:nvSpPr>
      <xdr:spPr bwMode="auto">
        <a:xfrm>
          <a:off x="12040466" y="5810250"/>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0F8184E9-D794-495E-8305-312394C21903}"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19</xdr:col>
      <xdr:colOff>0</xdr:colOff>
      <xdr:row>33</xdr:row>
      <xdr:rowOff>0</xdr:rowOff>
    </xdr:from>
    <xdr:to>
      <xdr:col>21</xdr:col>
      <xdr:colOff>0</xdr:colOff>
      <xdr:row>33</xdr:row>
      <xdr:rowOff>160193</xdr:rowOff>
    </xdr:to>
    <xdr:sp macro="" textlink="AT34">
      <xdr:nvSpPr>
        <xdr:cNvPr id="14555" name="Text Box 1243"/>
        <xdr:cNvSpPr txBox="1">
          <a:spLocks noChangeArrowheads="1" noTextEdit="1"/>
        </xdr:cNvSpPr>
      </xdr:nvSpPr>
      <xdr:spPr bwMode="auto">
        <a:xfrm>
          <a:off x="12040466" y="5970443"/>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3C2909B3-1E8A-456E-926C-B6F8A15E7BD6}"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19</xdr:col>
      <xdr:colOff>0</xdr:colOff>
      <xdr:row>34</xdr:row>
      <xdr:rowOff>1</xdr:rowOff>
    </xdr:from>
    <xdr:to>
      <xdr:col>21</xdr:col>
      <xdr:colOff>0</xdr:colOff>
      <xdr:row>35</xdr:row>
      <xdr:rowOff>0</xdr:rowOff>
    </xdr:to>
    <xdr:sp macro="" textlink="AT35">
      <xdr:nvSpPr>
        <xdr:cNvPr id="14556" name="Text Box 1245"/>
        <xdr:cNvSpPr txBox="1">
          <a:spLocks noChangeArrowheads="1" noTextEdit="1"/>
        </xdr:cNvSpPr>
      </xdr:nvSpPr>
      <xdr:spPr bwMode="auto">
        <a:xfrm>
          <a:off x="12040466" y="6130637"/>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835411B1-2F2B-48AF-9D82-B257431ECE93}"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19</xdr:col>
      <xdr:colOff>0</xdr:colOff>
      <xdr:row>35</xdr:row>
      <xdr:rowOff>0</xdr:rowOff>
    </xdr:from>
    <xdr:to>
      <xdr:col>21</xdr:col>
      <xdr:colOff>0</xdr:colOff>
      <xdr:row>36</xdr:row>
      <xdr:rowOff>0</xdr:rowOff>
    </xdr:to>
    <xdr:sp macro="" textlink="AT36">
      <xdr:nvSpPr>
        <xdr:cNvPr id="14558" name="Text Box 1246"/>
        <xdr:cNvSpPr txBox="1">
          <a:spLocks noChangeArrowheads="1" noTextEdit="1"/>
        </xdr:cNvSpPr>
      </xdr:nvSpPr>
      <xdr:spPr bwMode="auto">
        <a:xfrm>
          <a:off x="12040466" y="6290830"/>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69065FEE-19DB-4AD2-B207-69B4C6C097B1}"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19</xdr:col>
      <xdr:colOff>0</xdr:colOff>
      <xdr:row>36</xdr:row>
      <xdr:rowOff>0</xdr:rowOff>
    </xdr:from>
    <xdr:to>
      <xdr:col>21</xdr:col>
      <xdr:colOff>0</xdr:colOff>
      <xdr:row>37</xdr:row>
      <xdr:rowOff>0</xdr:rowOff>
    </xdr:to>
    <xdr:sp macro="" textlink="AT37">
      <xdr:nvSpPr>
        <xdr:cNvPr id="14559" name="Text Box 1247"/>
        <xdr:cNvSpPr txBox="1">
          <a:spLocks noChangeArrowheads="1" noTextEdit="1"/>
        </xdr:cNvSpPr>
      </xdr:nvSpPr>
      <xdr:spPr bwMode="auto">
        <a:xfrm>
          <a:off x="12040466" y="6451023"/>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C8D72F7E-9A5B-4CD0-BA25-727F42C0BC31}"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19</xdr:col>
      <xdr:colOff>0</xdr:colOff>
      <xdr:row>37</xdr:row>
      <xdr:rowOff>0</xdr:rowOff>
    </xdr:from>
    <xdr:to>
      <xdr:col>21</xdr:col>
      <xdr:colOff>0</xdr:colOff>
      <xdr:row>38</xdr:row>
      <xdr:rowOff>0</xdr:rowOff>
    </xdr:to>
    <xdr:sp macro="" textlink="AT38">
      <xdr:nvSpPr>
        <xdr:cNvPr id="14560" name="Text Box 1248"/>
        <xdr:cNvSpPr txBox="1">
          <a:spLocks noChangeArrowheads="1" noTextEdit="1"/>
        </xdr:cNvSpPr>
      </xdr:nvSpPr>
      <xdr:spPr bwMode="auto">
        <a:xfrm>
          <a:off x="12040466" y="6611216"/>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460CFEE2-2CAC-4D38-BA15-BDD97199AF9A}"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19</xdr:col>
      <xdr:colOff>0</xdr:colOff>
      <xdr:row>38</xdr:row>
      <xdr:rowOff>0</xdr:rowOff>
    </xdr:from>
    <xdr:to>
      <xdr:col>21</xdr:col>
      <xdr:colOff>0</xdr:colOff>
      <xdr:row>38</xdr:row>
      <xdr:rowOff>160193</xdr:rowOff>
    </xdr:to>
    <xdr:sp macro="" textlink="AT39">
      <xdr:nvSpPr>
        <xdr:cNvPr id="14561" name="Text Box 1249"/>
        <xdr:cNvSpPr txBox="1">
          <a:spLocks noChangeArrowheads="1" noTextEdit="1"/>
        </xdr:cNvSpPr>
      </xdr:nvSpPr>
      <xdr:spPr bwMode="auto">
        <a:xfrm>
          <a:off x="12040466" y="6771409"/>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B5F188CC-7EB5-440D-BD27-74A7C3D6CB02}"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19</xdr:col>
      <xdr:colOff>0</xdr:colOff>
      <xdr:row>38</xdr:row>
      <xdr:rowOff>160193</xdr:rowOff>
    </xdr:from>
    <xdr:to>
      <xdr:col>21</xdr:col>
      <xdr:colOff>0</xdr:colOff>
      <xdr:row>39</xdr:row>
      <xdr:rowOff>160193</xdr:rowOff>
    </xdr:to>
    <xdr:sp macro="" textlink="AT40">
      <xdr:nvSpPr>
        <xdr:cNvPr id="14562" name="Text Box 1250"/>
        <xdr:cNvSpPr txBox="1">
          <a:spLocks noChangeArrowheads="1" noTextEdit="1"/>
        </xdr:cNvSpPr>
      </xdr:nvSpPr>
      <xdr:spPr bwMode="auto">
        <a:xfrm>
          <a:off x="12040466" y="6931602"/>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F27431EC-C045-4BF1-BEAA-DF6F3E7B3C1A}"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19</xdr:col>
      <xdr:colOff>0</xdr:colOff>
      <xdr:row>39</xdr:row>
      <xdr:rowOff>160193</xdr:rowOff>
    </xdr:from>
    <xdr:to>
      <xdr:col>21</xdr:col>
      <xdr:colOff>0</xdr:colOff>
      <xdr:row>41</xdr:row>
      <xdr:rowOff>0</xdr:rowOff>
    </xdr:to>
    <xdr:sp macro="" textlink="AT41">
      <xdr:nvSpPr>
        <xdr:cNvPr id="14563" name="Text Box 1251"/>
        <xdr:cNvSpPr txBox="1">
          <a:spLocks noChangeArrowheads="1" noTextEdit="1"/>
        </xdr:cNvSpPr>
      </xdr:nvSpPr>
      <xdr:spPr bwMode="auto">
        <a:xfrm>
          <a:off x="12040466" y="7091795"/>
          <a:ext cx="2333625" cy="160194"/>
        </a:xfrm>
        <a:prstGeom prst="rect">
          <a:avLst/>
        </a:prstGeom>
        <a:noFill/>
        <a:ln w="9525" algn="ctr">
          <a:noFill/>
          <a:miter lim="800000"/>
          <a:headEnd/>
          <a:tailEnd/>
        </a:ln>
        <a:effectLst/>
      </xdr:spPr>
      <xdr:txBody>
        <a:bodyPr vertOverflow="clip" horzOverflow="clip" lIns="72000" tIns="36000" rIns="36000" bIns="36000" anchor="ctr"/>
        <a:lstStyle/>
        <a:p>
          <a:pPr algn="l"/>
          <a:fld id="{B5D621B1-4508-4A0C-A4F6-C7C79A594341}"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19</xdr:col>
      <xdr:colOff>0</xdr:colOff>
      <xdr:row>41</xdr:row>
      <xdr:rowOff>0</xdr:rowOff>
    </xdr:from>
    <xdr:to>
      <xdr:col>21</xdr:col>
      <xdr:colOff>0</xdr:colOff>
      <xdr:row>42</xdr:row>
      <xdr:rowOff>0</xdr:rowOff>
    </xdr:to>
    <xdr:sp macro="" textlink="AT42">
      <xdr:nvSpPr>
        <xdr:cNvPr id="14564" name="Text Box 1252"/>
        <xdr:cNvSpPr txBox="1">
          <a:spLocks noChangeArrowheads="1" noTextEdit="1"/>
        </xdr:cNvSpPr>
      </xdr:nvSpPr>
      <xdr:spPr bwMode="auto">
        <a:xfrm>
          <a:off x="12040466" y="7251989"/>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A1E77D55-EE57-4828-AB3F-6FDCD685555E}"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19</xdr:col>
      <xdr:colOff>0</xdr:colOff>
      <xdr:row>42</xdr:row>
      <xdr:rowOff>0</xdr:rowOff>
    </xdr:from>
    <xdr:to>
      <xdr:col>21</xdr:col>
      <xdr:colOff>0</xdr:colOff>
      <xdr:row>43</xdr:row>
      <xdr:rowOff>0</xdr:rowOff>
    </xdr:to>
    <xdr:sp macro="" textlink="AT43">
      <xdr:nvSpPr>
        <xdr:cNvPr id="14565" name="Text Box 1253"/>
        <xdr:cNvSpPr txBox="1">
          <a:spLocks noChangeArrowheads="1" noTextEdit="1"/>
        </xdr:cNvSpPr>
      </xdr:nvSpPr>
      <xdr:spPr bwMode="auto">
        <a:xfrm>
          <a:off x="12040466" y="7412182"/>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195295A2-9A49-4556-93A0-830BCD394FF5}"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19</xdr:col>
      <xdr:colOff>0</xdr:colOff>
      <xdr:row>43</xdr:row>
      <xdr:rowOff>0</xdr:rowOff>
    </xdr:from>
    <xdr:to>
      <xdr:col>21</xdr:col>
      <xdr:colOff>0</xdr:colOff>
      <xdr:row>44</xdr:row>
      <xdr:rowOff>0</xdr:rowOff>
    </xdr:to>
    <xdr:sp macro="" textlink="AT44">
      <xdr:nvSpPr>
        <xdr:cNvPr id="14566" name="Text Box 1254"/>
        <xdr:cNvSpPr txBox="1">
          <a:spLocks noChangeArrowheads="1" noTextEdit="1"/>
        </xdr:cNvSpPr>
      </xdr:nvSpPr>
      <xdr:spPr bwMode="auto">
        <a:xfrm>
          <a:off x="12040466" y="7572375"/>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8CA22C76-E8E4-4FAA-8CBB-8A3AD08F993F}"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19</xdr:col>
      <xdr:colOff>0</xdr:colOff>
      <xdr:row>44</xdr:row>
      <xdr:rowOff>0</xdr:rowOff>
    </xdr:from>
    <xdr:to>
      <xdr:col>21</xdr:col>
      <xdr:colOff>0</xdr:colOff>
      <xdr:row>44</xdr:row>
      <xdr:rowOff>160193</xdr:rowOff>
    </xdr:to>
    <xdr:sp macro="" textlink="AT45">
      <xdr:nvSpPr>
        <xdr:cNvPr id="14567" name="Text Box 1255"/>
        <xdr:cNvSpPr txBox="1">
          <a:spLocks noChangeArrowheads="1" noTextEdit="1"/>
        </xdr:cNvSpPr>
      </xdr:nvSpPr>
      <xdr:spPr bwMode="auto">
        <a:xfrm>
          <a:off x="12040466" y="7732568"/>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6E6368F0-D8A8-4515-9489-1F4ADEECA1A6}"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19</xdr:col>
      <xdr:colOff>0</xdr:colOff>
      <xdr:row>44</xdr:row>
      <xdr:rowOff>160193</xdr:rowOff>
    </xdr:from>
    <xdr:to>
      <xdr:col>21</xdr:col>
      <xdr:colOff>0</xdr:colOff>
      <xdr:row>46</xdr:row>
      <xdr:rowOff>0</xdr:rowOff>
    </xdr:to>
    <xdr:sp macro="" textlink="AT46">
      <xdr:nvSpPr>
        <xdr:cNvPr id="14568" name="Text Box 1256"/>
        <xdr:cNvSpPr txBox="1">
          <a:spLocks noChangeArrowheads="1" noTextEdit="1"/>
        </xdr:cNvSpPr>
      </xdr:nvSpPr>
      <xdr:spPr bwMode="auto">
        <a:xfrm>
          <a:off x="12040466" y="7892761"/>
          <a:ext cx="2333625" cy="160194"/>
        </a:xfrm>
        <a:prstGeom prst="rect">
          <a:avLst/>
        </a:prstGeom>
        <a:noFill/>
        <a:ln w="9525" algn="ctr">
          <a:noFill/>
          <a:miter lim="800000"/>
          <a:headEnd/>
          <a:tailEnd/>
        </a:ln>
        <a:effectLst/>
      </xdr:spPr>
      <xdr:txBody>
        <a:bodyPr vertOverflow="clip" horzOverflow="clip" lIns="72000" tIns="36000" rIns="36000" bIns="36000" anchor="ctr"/>
        <a:lstStyle/>
        <a:p>
          <a:pPr algn="l"/>
          <a:fld id="{22414FA2-EA26-42E5-A665-F0F01F4B9F90}"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19</xdr:col>
      <xdr:colOff>0</xdr:colOff>
      <xdr:row>46</xdr:row>
      <xdr:rowOff>0</xdr:rowOff>
    </xdr:from>
    <xdr:to>
      <xdr:col>21</xdr:col>
      <xdr:colOff>0</xdr:colOff>
      <xdr:row>47</xdr:row>
      <xdr:rowOff>0</xdr:rowOff>
    </xdr:to>
    <xdr:sp macro="" textlink="AT47">
      <xdr:nvSpPr>
        <xdr:cNvPr id="14569" name="Text Box 1257"/>
        <xdr:cNvSpPr txBox="1">
          <a:spLocks noChangeArrowheads="1" noTextEdit="1"/>
        </xdr:cNvSpPr>
      </xdr:nvSpPr>
      <xdr:spPr bwMode="auto">
        <a:xfrm>
          <a:off x="12040466" y="8052955"/>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FB9A7467-5914-4C07-94F8-6664ABC77C06}"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19</xdr:col>
      <xdr:colOff>0</xdr:colOff>
      <xdr:row>47</xdr:row>
      <xdr:rowOff>0</xdr:rowOff>
    </xdr:from>
    <xdr:to>
      <xdr:col>21</xdr:col>
      <xdr:colOff>0</xdr:colOff>
      <xdr:row>48</xdr:row>
      <xdr:rowOff>0</xdr:rowOff>
    </xdr:to>
    <xdr:sp macro="" textlink="AT48">
      <xdr:nvSpPr>
        <xdr:cNvPr id="14570" name="Text Box 1258"/>
        <xdr:cNvSpPr txBox="1">
          <a:spLocks noChangeArrowheads="1" noTextEdit="1"/>
        </xdr:cNvSpPr>
      </xdr:nvSpPr>
      <xdr:spPr bwMode="auto">
        <a:xfrm>
          <a:off x="12040466" y="8213148"/>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A68E6C90-5A96-466D-872B-71201EC32CB7}"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19</xdr:col>
      <xdr:colOff>0</xdr:colOff>
      <xdr:row>48</xdr:row>
      <xdr:rowOff>0</xdr:rowOff>
    </xdr:from>
    <xdr:to>
      <xdr:col>21</xdr:col>
      <xdr:colOff>0</xdr:colOff>
      <xdr:row>49</xdr:row>
      <xdr:rowOff>0</xdr:rowOff>
    </xdr:to>
    <xdr:sp macro="" textlink="AT49">
      <xdr:nvSpPr>
        <xdr:cNvPr id="14571" name="Text Box 1259"/>
        <xdr:cNvSpPr txBox="1">
          <a:spLocks noChangeArrowheads="1" noTextEdit="1"/>
        </xdr:cNvSpPr>
      </xdr:nvSpPr>
      <xdr:spPr bwMode="auto">
        <a:xfrm>
          <a:off x="12040466" y="8373341"/>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8405FD6F-FD81-48F9-BBD7-6F23107CD0D7}"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19</xdr:col>
      <xdr:colOff>0</xdr:colOff>
      <xdr:row>49</xdr:row>
      <xdr:rowOff>0</xdr:rowOff>
    </xdr:from>
    <xdr:to>
      <xdr:col>21</xdr:col>
      <xdr:colOff>0</xdr:colOff>
      <xdr:row>49</xdr:row>
      <xdr:rowOff>160193</xdr:rowOff>
    </xdr:to>
    <xdr:sp macro="" textlink="AT50">
      <xdr:nvSpPr>
        <xdr:cNvPr id="14572" name="Text Box 1260"/>
        <xdr:cNvSpPr txBox="1">
          <a:spLocks noChangeArrowheads="1" noTextEdit="1"/>
        </xdr:cNvSpPr>
      </xdr:nvSpPr>
      <xdr:spPr bwMode="auto">
        <a:xfrm>
          <a:off x="12040466" y="8533534"/>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4497DA07-1D00-4DA2-8030-BC4674E7EF61}"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19</xdr:col>
      <xdr:colOff>0</xdr:colOff>
      <xdr:row>49</xdr:row>
      <xdr:rowOff>160193</xdr:rowOff>
    </xdr:from>
    <xdr:to>
      <xdr:col>21</xdr:col>
      <xdr:colOff>0</xdr:colOff>
      <xdr:row>50</xdr:row>
      <xdr:rowOff>160193</xdr:rowOff>
    </xdr:to>
    <xdr:sp macro="" textlink="AT51">
      <xdr:nvSpPr>
        <xdr:cNvPr id="14573" name="Text Box 1261"/>
        <xdr:cNvSpPr txBox="1">
          <a:spLocks noChangeArrowheads="1" noTextEdit="1"/>
        </xdr:cNvSpPr>
      </xdr:nvSpPr>
      <xdr:spPr bwMode="auto">
        <a:xfrm>
          <a:off x="12040466" y="8693727"/>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CBE8724A-8020-46A4-971E-C513867E8848}"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19</xdr:col>
      <xdr:colOff>0</xdr:colOff>
      <xdr:row>50</xdr:row>
      <xdr:rowOff>160193</xdr:rowOff>
    </xdr:from>
    <xdr:to>
      <xdr:col>21</xdr:col>
      <xdr:colOff>0</xdr:colOff>
      <xdr:row>52</xdr:row>
      <xdr:rowOff>0</xdr:rowOff>
    </xdr:to>
    <xdr:sp macro="" textlink="AT52">
      <xdr:nvSpPr>
        <xdr:cNvPr id="14574" name="Text Box 1262"/>
        <xdr:cNvSpPr txBox="1">
          <a:spLocks noChangeArrowheads="1" noTextEdit="1"/>
        </xdr:cNvSpPr>
      </xdr:nvSpPr>
      <xdr:spPr bwMode="auto">
        <a:xfrm>
          <a:off x="12040466" y="8853920"/>
          <a:ext cx="2333625" cy="160194"/>
        </a:xfrm>
        <a:prstGeom prst="rect">
          <a:avLst/>
        </a:prstGeom>
        <a:noFill/>
        <a:ln w="9525" algn="ctr">
          <a:noFill/>
          <a:miter lim="800000"/>
          <a:headEnd/>
          <a:tailEnd/>
        </a:ln>
        <a:effectLst/>
      </xdr:spPr>
      <xdr:txBody>
        <a:bodyPr vertOverflow="clip" horzOverflow="clip" lIns="72000" tIns="36000" rIns="36000" bIns="36000" anchor="ctr"/>
        <a:lstStyle/>
        <a:p>
          <a:pPr algn="l"/>
          <a:fld id="{E6F91247-F39C-4EF1-BA99-31B87370130A}"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19</xdr:col>
      <xdr:colOff>0</xdr:colOff>
      <xdr:row>52</xdr:row>
      <xdr:rowOff>0</xdr:rowOff>
    </xdr:from>
    <xdr:to>
      <xdr:col>21</xdr:col>
      <xdr:colOff>0</xdr:colOff>
      <xdr:row>53</xdr:row>
      <xdr:rowOff>0</xdr:rowOff>
    </xdr:to>
    <xdr:sp macro="" textlink="AT53">
      <xdr:nvSpPr>
        <xdr:cNvPr id="14575" name="Text Box 1263"/>
        <xdr:cNvSpPr txBox="1">
          <a:spLocks noChangeArrowheads="1" noTextEdit="1"/>
        </xdr:cNvSpPr>
      </xdr:nvSpPr>
      <xdr:spPr bwMode="auto">
        <a:xfrm>
          <a:off x="12040466" y="9014114"/>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43705F37-3F55-407D-B66A-DDC672E9FEB0}"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19</xdr:col>
      <xdr:colOff>0</xdr:colOff>
      <xdr:row>53</xdr:row>
      <xdr:rowOff>0</xdr:rowOff>
    </xdr:from>
    <xdr:to>
      <xdr:col>21</xdr:col>
      <xdr:colOff>0</xdr:colOff>
      <xdr:row>54</xdr:row>
      <xdr:rowOff>0</xdr:rowOff>
    </xdr:to>
    <xdr:sp macro="" textlink="AT54">
      <xdr:nvSpPr>
        <xdr:cNvPr id="14576" name="Text Box 1266"/>
        <xdr:cNvSpPr txBox="1">
          <a:spLocks noChangeArrowheads="1" noTextEdit="1"/>
        </xdr:cNvSpPr>
      </xdr:nvSpPr>
      <xdr:spPr bwMode="auto">
        <a:xfrm>
          <a:off x="12040466" y="9174307"/>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AE2471C0-F2DA-49DD-9E04-64493F6B3A42}"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19</xdr:col>
      <xdr:colOff>0</xdr:colOff>
      <xdr:row>54</xdr:row>
      <xdr:rowOff>1</xdr:rowOff>
    </xdr:from>
    <xdr:to>
      <xdr:col>21</xdr:col>
      <xdr:colOff>0</xdr:colOff>
      <xdr:row>55</xdr:row>
      <xdr:rowOff>0</xdr:rowOff>
    </xdr:to>
    <xdr:sp macro="" textlink="AT55">
      <xdr:nvSpPr>
        <xdr:cNvPr id="14577" name="Text Box 1265"/>
        <xdr:cNvSpPr txBox="1">
          <a:spLocks noChangeArrowheads="1" noTextEdit="1"/>
        </xdr:cNvSpPr>
      </xdr:nvSpPr>
      <xdr:spPr bwMode="auto">
        <a:xfrm>
          <a:off x="12040466" y="9334501"/>
          <a:ext cx="2333625" cy="160192"/>
        </a:xfrm>
        <a:prstGeom prst="rect">
          <a:avLst/>
        </a:prstGeom>
        <a:noFill/>
        <a:ln w="9525" algn="ctr">
          <a:noFill/>
          <a:miter lim="800000"/>
          <a:headEnd/>
          <a:tailEnd/>
        </a:ln>
        <a:effectLst/>
      </xdr:spPr>
      <xdr:txBody>
        <a:bodyPr vertOverflow="clip" horzOverflow="clip" lIns="72000" tIns="36000" rIns="36000" bIns="36000" anchor="ctr"/>
        <a:lstStyle/>
        <a:p>
          <a:pPr algn="l"/>
          <a:fld id="{3A62D47B-6E41-4322-9B31-EC89428533B0}"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19</xdr:col>
      <xdr:colOff>0</xdr:colOff>
      <xdr:row>55</xdr:row>
      <xdr:rowOff>0</xdr:rowOff>
    </xdr:from>
    <xdr:to>
      <xdr:col>21</xdr:col>
      <xdr:colOff>0</xdr:colOff>
      <xdr:row>55</xdr:row>
      <xdr:rowOff>160193</xdr:rowOff>
    </xdr:to>
    <xdr:sp macro="" textlink="AT56">
      <xdr:nvSpPr>
        <xdr:cNvPr id="14579" name="Text Box 1267"/>
        <xdr:cNvSpPr txBox="1">
          <a:spLocks noChangeArrowheads="1" noTextEdit="1"/>
        </xdr:cNvSpPr>
      </xdr:nvSpPr>
      <xdr:spPr bwMode="auto">
        <a:xfrm>
          <a:off x="12040466" y="9494693"/>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597D324A-8FCC-4C4E-9122-88180C08624D}"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19</xdr:col>
      <xdr:colOff>0</xdr:colOff>
      <xdr:row>56</xdr:row>
      <xdr:rowOff>1</xdr:rowOff>
    </xdr:from>
    <xdr:to>
      <xdr:col>21</xdr:col>
      <xdr:colOff>0</xdr:colOff>
      <xdr:row>57</xdr:row>
      <xdr:rowOff>1</xdr:rowOff>
    </xdr:to>
    <xdr:sp macro="" textlink="AT57">
      <xdr:nvSpPr>
        <xdr:cNvPr id="14580" name="Text Box 1268"/>
        <xdr:cNvSpPr txBox="1">
          <a:spLocks noChangeArrowheads="1" noTextEdit="1"/>
        </xdr:cNvSpPr>
      </xdr:nvSpPr>
      <xdr:spPr bwMode="auto">
        <a:xfrm>
          <a:off x="12040466" y="9654887"/>
          <a:ext cx="2333625" cy="160194"/>
        </a:xfrm>
        <a:prstGeom prst="rect">
          <a:avLst/>
        </a:prstGeom>
        <a:noFill/>
        <a:ln w="9525" algn="ctr">
          <a:noFill/>
          <a:miter lim="800000"/>
          <a:headEnd/>
          <a:tailEnd/>
        </a:ln>
        <a:effectLst/>
      </xdr:spPr>
      <xdr:txBody>
        <a:bodyPr vertOverflow="clip" horzOverflow="clip" lIns="72000" tIns="36000" rIns="36000" bIns="36000" anchor="ctr"/>
        <a:lstStyle/>
        <a:p>
          <a:pPr algn="l"/>
          <a:fld id="{920485DF-4EB4-4D9A-87D8-E336D62BE929}"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19</xdr:col>
      <xdr:colOff>0</xdr:colOff>
      <xdr:row>57</xdr:row>
      <xdr:rowOff>0</xdr:rowOff>
    </xdr:from>
    <xdr:to>
      <xdr:col>21</xdr:col>
      <xdr:colOff>0</xdr:colOff>
      <xdr:row>58</xdr:row>
      <xdr:rowOff>0</xdr:rowOff>
    </xdr:to>
    <xdr:sp macro="" textlink="AT58">
      <xdr:nvSpPr>
        <xdr:cNvPr id="14581" name="Text Box 1269"/>
        <xdr:cNvSpPr txBox="1">
          <a:spLocks noChangeArrowheads="1" noTextEdit="1"/>
        </xdr:cNvSpPr>
      </xdr:nvSpPr>
      <xdr:spPr bwMode="auto">
        <a:xfrm>
          <a:off x="12040466" y="9815080"/>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C8EDB60B-5012-48C0-A823-35446DEA10FC}"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19</xdr:col>
      <xdr:colOff>0</xdr:colOff>
      <xdr:row>58</xdr:row>
      <xdr:rowOff>0</xdr:rowOff>
    </xdr:from>
    <xdr:to>
      <xdr:col>21</xdr:col>
      <xdr:colOff>0</xdr:colOff>
      <xdr:row>59</xdr:row>
      <xdr:rowOff>0</xdr:rowOff>
    </xdr:to>
    <xdr:sp macro="" textlink="AT59">
      <xdr:nvSpPr>
        <xdr:cNvPr id="14582" name="Text Box 1270"/>
        <xdr:cNvSpPr txBox="1">
          <a:spLocks noChangeArrowheads="1" noTextEdit="1"/>
        </xdr:cNvSpPr>
      </xdr:nvSpPr>
      <xdr:spPr bwMode="auto">
        <a:xfrm>
          <a:off x="12040466" y="9975273"/>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C9251524-0421-461C-A037-90997E02BE1F}"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19</xdr:col>
      <xdr:colOff>0</xdr:colOff>
      <xdr:row>59</xdr:row>
      <xdr:rowOff>0</xdr:rowOff>
    </xdr:from>
    <xdr:to>
      <xdr:col>21</xdr:col>
      <xdr:colOff>0</xdr:colOff>
      <xdr:row>60</xdr:row>
      <xdr:rowOff>0</xdr:rowOff>
    </xdr:to>
    <xdr:sp macro="" textlink="AT60">
      <xdr:nvSpPr>
        <xdr:cNvPr id="14583" name="Text Box 1271"/>
        <xdr:cNvSpPr txBox="1">
          <a:spLocks noChangeArrowheads="1" noTextEdit="1"/>
        </xdr:cNvSpPr>
      </xdr:nvSpPr>
      <xdr:spPr bwMode="auto">
        <a:xfrm>
          <a:off x="12040466" y="10135466"/>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5B5ADCFB-6A3E-4D8B-A63B-0F8777C34414}"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19</xdr:col>
      <xdr:colOff>0</xdr:colOff>
      <xdr:row>60</xdr:row>
      <xdr:rowOff>0</xdr:rowOff>
    </xdr:from>
    <xdr:to>
      <xdr:col>21</xdr:col>
      <xdr:colOff>0</xdr:colOff>
      <xdr:row>60</xdr:row>
      <xdr:rowOff>160193</xdr:rowOff>
    </xdr:to>
    <xdr:sp macro="" textlink="AT61">
      <xdr:nvSpPr>
        <xdr:cNvPr id="14584" name="Text Box 1272"/>
        <xdr:cNvSpPr txBox="1">
          <a:spLocks noChangeArrowheads="1" noTextEdit="1"/>
        </xdr:cNvSpPr>
      </xdr:nvSpPr>
      <xdr:spPr bwMode="auto">
        <a:xfrm>
          <a:off x="12040466" y="10295659"/>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7A465C4A-E18C-4506-AE0F-187385EBF6AB}"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19</xdr:col>
      <xdr:colOff>0</xdr:colOff>
      <xdr:row>60</xdr:row>
      <xdr:rowOff>160193</xdr:rowOff>
    </xdr:from>
    <xdr:to>
      <xdr:col>21</xdr:col>
      <xdr:colOff>0</xdr:colOff>
      <xdr:row>61</xdr:row>
      <xdr:rowOff>160193</xdr:rowOff>
    </xdr:to>
    <xdr:sp macro="" textlink="AT62">
      <xdr:nvSpPr>
        <xdr:cNvPr id="14585" name="Text Box 1273"/>
        <xdr:cNvSpPr txBox="1">
          <a:spLocks noChangeArrowheads="1" noTextEdit="1"/>
        </xdr:cNvSpPr>
      </xdr:nvSpPr>
      <xdr:spPr bwMode="auto">
        <a:xfrm>
          <a:off x="12040466" y="10455852"/>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97D2AFEB-845D-4E7D-8AC8-702FD1B071E5}"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19</xdr:col>
      <xdr:colOff>0</xdr:colOff>
      <xdr:row>61</xdr:row>
      <xdr:rowOff>160193</xdr:rowOff>
    </xdr:from>
    <xdr:to>
      <xdr:col>21</xdr:col>
      <xdr:colOff>0</xdr:colOff>
      <xdr:row>63</xdr:row>
      <xdr:rowOff>0</xdr:rowOff>
    </xdr:to>
    <xdr:sp macro="" textlink="AT63">
      <xdr:nvSpPr>
        <xdr:cNvPr id="14586" name="Text Box 1277"/>
        <xdr:cNvSpPr txBox="1">
          <a:spLocks noChangeArrowheads="1" noTextEdit="1"/>
        </xdr:cNvSpPr>
      </xdr:nvSpPr>
      <xdr:spPr bwMode="auto">
        <a:xfrm>
          <a:off x="12040466" y="10616045"/>
          <a:ext cx="2333625" cy="160194"/>
        </a:xfrm>
        <a:prstGeom prst="rect">
          <a:avLst/>
        </a:prstGeom>
        <a:noFill/>
        <a:ln w="9525" algn="ctr">
          <a:noFill/>
          <a:miter lim="800000"/>
          <a:headEnd/>
          <a:tailEnd/>
        </a:ln>
        <a:effectLst/>
      </xdr:spPr>
      <xdr:txBody>
        <a:bodyPr vertOverflow="clip" horzOverflow="clip" lIns="72000" tIns="36000" rIns="36000" bIns="36000" anchor="ctr"/>
        <a:lstStyle/>
        <a:p>
          <a:pPr algn="l"/>
          <a:fld id="{93E72494-20E0-4A62-95A8-623D987A53A9}"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xdr:col>
      <xdr:colOff>144728</xdr:colOff>
      <xdr:row>5</xdr:row>
      <xdr:rowOff>2381</xdr:rowOff>
    </xdr:from>
    <xdr:to>
      <xdr:col>14</xdr:col>
      <xdr:colOff>0</xdr:colOff>
      <xdr:row>10</xdr:row>
      <xdr:rowOff>0</xdr:rowOff>
    </xdr:to>
    <xdr:sp macro="" textlink="$R$146">
      <xdr:nvSpPr>
        <xdr:cNvPr id="14605" name="Text Box 1293"/>
        <xdr:cNvSpPr txBox="1">
          <a:spLocks noChangeArrowheads="1" noTextEdit="1"/>
        </xdr:cNvSpPr>
      </xdr:nvSpPr>
      <xdr:spPr bwMode="auto">
        <a:xfrm>
          <a:off x="216166" y="716756"/>
          <a:ext cx="8189647" cy="164307"/>
        </a:xfrm>
        <a:prstGeom prst="rect">
          <a:avLst/>
        </a:prstGeom>
        <a:noFill/>
        <a:ln w="9525" algn="ctr">
          <a:noFill/>
          <a:miter lim="800000"/>
          <a:headEnd/>
          <a:tailEnd/>
        </a:ln>
        <a:effectLst/>
      </xdr:spPr>
      <xdr:txBody>
        <a:bodyPr anchor="ctr"/>
        <a:lstStyle/>
        <a:p>
          <a:pPr algn="l"/>
          <a:fld id="{06176B19-3745-4FC7-BF9A-EED700E35268}" type="TxLink">
            <a:rPr lang="en-AU" sz="1000" b="1" i="1" u="none" strike="noStrike">
              <a:solidFill>
                <a:srgbClr val="009900"/>
              </a:solidFill>
              <a:latin typeface="Arial"/>
              <a:cs typeface="Arial"/>
            </a:rPr>
            <a:pPr algn="l"/>
            <a:t>1.  ENTER BUILDING NAME AND DESCRIPTION BELOW - identifying the particular part(s) covered by this assessment.</a:t>
          </a:fld>
          <a:endParaRPr lang="en-AU" b="1" i="1">
            <a:solidFill>
              <a:srgbClr val="009900"/>
            </a:solidFill>
          </a:endParaRPr>
        </a:p>
      </xdr:txBody>
    </xdr:sp>
    <xdr:clientData/>
  </xdr:twoCellAnchor>
  <xdr:twoCellAnchor>
    <xdr:from>
      <xdr:col>14</xdr:col>
      <xdr:colOff>200094</xdr:colOff>
      <xdr:row>9</xdr:row>
      <xdr:rowOff>1515</xdr:rowOff>
    </xdr:from>
    <xdr:to>
      <xdr:col>17</xdr:col>
      <xdr:colOff>512422</xdr:colOff>
      <xdr:row>9</xdr:row>
      <xdr:rowOff>152400</xdr:rowOff>
    </xdr:to>
    <xdr:sp macro="" textlink="$R$148">
      <xdr:nvSpPr>
        <xdr:cNvPr id="14607" name="Text Box 1295"/>
        <xdr:cNvSpPr txBox="1">
          <a:spLocks noChangeArrowheads="1" noTextEdit="1"/>
        </xdr:cNvSpPr>
      </xdr:nvSpPr>
      <xdr:spPr bwMode="auto">
        <a:xfrm>
          <a:off x="8641625" y="1132609"/>
          <a:ext cx="2550703" cy="150885"/>
        </a:xfrm>
        <a:prstGeom prst="rect">
          <a:avLst/>
        </a:prstGeom>
        <a:noFill/>
        <a:ln w="19050" algn="ctr">
          <a:noFill/>
          <a:miter lim="800000"/>
          <a:headEnd/>
          <a:tailEnd/>
        </a:ln>
        <a:effectLst/>
      </xdr:spPr>
      <xdr:txBody>
        <a:bodyPr anchor="ctr"/>
        <a:lstStyle/>
        <a:p>
          <a:pPr algn="ctr"/>
          <a:fld id="{0F233EF7-C19B-4BE2-BAE4-A7806E511A02}" type="TxLink">
            <a:rPr lang="en-AU" sz="1000" b="1" i="1" u="none" strike="noStrike">
              <a:solidFill>
                <a:srgbClr val="009900"/>
              </a:solidFill>
              <a:latin typeface="Arial"/>
              <a:cs typeface="Arial"/>
            </a:rPr>
            <a:pPr algn="ctr"/>
            <a:t> </a:t>
          </a:fld>
          <a:endParaRPr lang="en-AU" b="1" i="1">
            <a:solidFill>
              <a:srgbClr val="009900"/>
            </a:solidFill>
          </a:endParaRPr>
        </a:p>
      </xdr:txBody>
    </xdr:sp>
    <xdr:clientData/>
  </xdr:twoCellAnchor>
  <xdr:twoCellAnchor>
    <xdr:from>
      <xdr:col>3</xdr:col>
      <xdr:colOff>180975</xdr:colOff>
      <xdr:row>22</xdr:row>
      <xdr:rowOff>9525</xdr:rowOff>
    </xdr:from>
    <xdr:to>
      <xdr:col>7</xdr:col>
      <xdr:colOff>0</xdr:colOff>
      <xdr:row>23</xdr:row>
      <xdr:rowOff>0</xdr:rowOff>
    </xdr:to>
    <xdr:sp macro="" textlink="$R$149">
      <xdr:nvSpPr>
        <xdr:cNvPr id="14608" name="Text Box 1296"/>
        <xdr:cNvSpPr txBox="1">
          <a:spLocks noChangeArrowheads="1" noTextEdit="1"/>
        </xdr:cNvSpPr>
      </xdr:nvSpPr>
      <xdr:spPr bwMode="auto">
        <a:xfrm>
          <a:off x="400050" y="3352800"/>
          <a:ext cx="2486025" cy="190500"/>
        </a:xfrm>
        <a:prstGeom prst="rect">
          <a:avLst/>
        </a:prstGeom>
        <a:noFill/>
        <a:ln w="9525" algn="ctr">
          <a:noFill/>
          <a:miter lim="800000"/>
          <a:headEnd/>
          <a:tailEnd/>
        </a:ln>
        <a:effectLst/>
      </xdr:spPr>
      <xdr:txBody>
        <a:bodyPr anchor="ctr"/>
        <a:lstStyle/>
        <a:p>
          <a:fld id="{9D568A7C-6F5C-440D-8EB9-4F5AA5BB16EE}" type="TxLink">
            <a:rPr lang="en-AU" sz="1000" b="1" i="1" u="none" strike="noStrike">
              <a:solidFill>
                <a:srgbClr val="009900"/>
              </a:solidFill>
              <a:latin typeface="Arial"/>
              <a:cs typeface="Arial"/>
            </a:rPr>
            <a:pPr/>
            <a:t> </a:t>
          </a:fld>
          <a:endParaRPr lang="en-AU" b="1" i="1">
            <a:solidFill>
              <a:srgbClr val="009900"/>
            </a:solidFill>
          </a:endParaRPr>
        </a:p>
      </xdr:txBody>
    </xdr:sp>
    <xdr:clientData/>
  </xdr:twoCellAnchor>
  <xdr:twoCellAnchor>
    <xdr:from>
      <xdr:col>20</xdr:col>
      <xdr:colOff>0</xdr:colOff>
      <xdr:row>126</xdr:row>
      <xdr:rowOff>0</xdr:rowOff>
    </xdr:from>
    <xdr:to>
      <xdr:col>21</xdr:col>
      <xdr:colOff>0</xdr:colOff>
      <xdr:row>127</xdr:row>
      <xdr:rowOff>0</xdr:rowOff>
    </xdr:to>
    <xdr:sp macro="" textlink="">
      <xdr:nvSpPr>
        <xdr:cNvPr id="14614" name="Rectangle 1302"/>
        <xdr:cNvSpPr>
          <a:spLocks noChangeArrowheads="1"/>
        </xdr:cNvSpPr>
      </xdr:nvSpPr>
      <xdr:spPr bwMode="auto">
        <a:xfrm>
          <a:off x="13087350" y="21440775"/>
          <a:ext cx="1285875" cy="1247775"/>
        </a:xfrm>
        <a:prstGeom prst="rect">
          <a:avLst/>
        </a:prstGeom>
        <a:noFill/>
        <a:ln w="9525">
          <a:solidFill>
            <a:srgbClr val="000000"/>
          </a:solidFill>
          <a:miter lim="800000"/>
          <a:headEnd/>
          <a:tailEnd/>
        </a:ln>
        <a:effectLst/>
      </xdr:spPr>
      <xdr:txBody>
        <a:bodyPr/>
        <a:lstStyle/>
        <a:p>
          <a:endParaRPr lang="en-AU"/>
        </a:p>
      </xdr:txBody>
    </xdr:sp>
    <xdr:clientData/>
  </xdr:twoCellAnchor>
  <xdr:twoCellAnchor>
    <xdr:from>
      <xdr:col>20</xdr:col>
      <xdr:colOff>0</xdr:colOff>
      <xdr:row>126</xdr:row>
      <xdr:rowOff>0</xdr:rowOff>
    </xdr:from>
    <xdr:to>
      <xdr:col>21</xdr:col>
      <xdr:colOff>0</xdr:colOff>
      <xdr:row>127</xdr:row>
      <xdr:rowOff>0</xdr:rowOff>
    </xdr:to>
    <xdr:sp macro="" textlink="">
      <xdr:nvSpPr>
        <xdr:cNvPr id="14615" name="Rectangle 1303"/>
        <xdr:cNvSpPr>
          <a:spLocks noChangeArrowheads="1"/>
        </xdr:cNvSpPr>
      </xdr:nvSpPr>
      <xdr:spPr bwMode="auto">
        <a:xfrm>
          <a:off x="12858750" y="20728781"/>
          <a:ext cx="1226344" cy="1071563"/>
        </a:xfrm>
        <a:prstGeom prst="rect">
          <a:avLst/>
        </a:prstGeom>
        <a:noFill/>
        <a:ln w="9525">
          <a:solidFill>
            <a:srgbClr val="000000"/>
          </a:solidFill>
          <a:miter lim="800000"/>
          <a:headEnd/>
          <a:tailEnd/>
        </a:ln>
        <a:effectLst>
          <a:outerShdw blurRad="50800" dist="38100" dir="2700000" algn="tl" rotWithShape="0">
            <a:prstClr val="black">
              <a:alpha val="40000"/>
            </a:prstClr>
          </a:outerShdw>
        </a:effectLst>
      </xdr:spPr>
      <xdr:txBody>
        <a:bodyPr/>
        <a:lstStyle/>
        <a:p>
          <a:endParaRPr lang="en-AU"/>
        </a:p>
      </xdr:txBody>
    </xdr:sp>
    <xdr:clientData/>
  </xdr:twoCellAnchor>
  <xdr:twoCellAnchor>
    <xdr:from>
      <xdr:col>20</xdr:col>
      <xdr:colOff>502491</xdr:colOff>
      <xdr:row>1</xdr:row>
      <xdr:rowOff>62008</xdr:rowOff>
    </xdr:from>
    <xdr:to>
      <xdr:col>20</xdr:col>
      <xdr:colOff>1341291</xdr:colOff>
      <xdr:row>3</xdr:row>
      <xdr:rowOff>96563</xdr:rowOff>
    </xdr:to>
    <xdr:sp macro="" textlink="">
      <xdr:nvSpPr>
        <xdr:cNvPr id="20278" name="AutoShape 3894" descr="help">
          <a:hlinkClick xmlns:r="http://schemas.openxmlformats.org/officeDocument/2006/relationships" r:id="rId3"/>
        </xdr:cNvPr>
        <xdr:cNvSpPr>
          <a:spLocks noChangeArrowheads="1"/>
        </xdr:cNvSpPr>
      </xdr:nvSpPr>
      <xdr:spPr bwMode="auto">
        <a:xfrm>
          <a:off x="13432679" y="109633"/>
          <a:ext cx="838800" cy="367930"/>
        </a:xfrm>
        <a:prstGeom prst="roundRect">
          <a:avLst>
            <a:gd name="adj" fmla="val 21741"/>
          </a:avLst>
        </a:prstGeom>
        <a:gradFill rotWithShape="1">
          <a:gsLst>
            <a:gs pos="0">
              <a:srgbClr val="FF0000"/>
            </a:gs>
            <a:gs pos="100000">
              <a:srgbClr val="FF0000">
                <a:gamma/>
                <a:shade val="46275"/>
                <a:invGamma/>
              </a:srgbClr>
            </a:gs>
          </a:gsLst>
          <a:lin ang="5400000" scaled="1"/>
        </a:gradFill>
        <a:ln w="19050" algn="ctr">
          <a:solidFill>
            <a:schemeClr val="bg1"/>
          </a:solidFill>
          <a:round/>
          <a:headEnd/>
          <a:tailEnd/>
        </a:ln>
        <a:effectLst/>
      </xdr:spPr>
      <xdr:txBody>
        <a:bodyPr vertOverflow="clip" wrap="square" lIns="27432" tIns="22860" rIns="27432" bIns="22860" anchor="ctr" upright="1"/>
        <a:lstStyle/>
        <a:p>
          <a:pPr algn="ctr" rtl="0">
            <a:defRPr sz="1000"/>
          </a:pPr>
          <a:r>
            <a:rPr lang="en-AU" sz="1000" b="0" i="0" u="none" strike="noStrike" baseline="0">
              <a:solidFill>
                <a:srgbClr val="FFFFFF"/>
              </a:solidFill>
              <a:latin typeface="Arial"/>
              <a:cs typeface="Arial"/>
            </a:rPr>
            <a:t>Help  screen</a:t>
          </a:r>
        </a:p>
      </xdr:txBody>
    </xdr:sp>
    <xdr:clientData/>
  </xdr:twoCellAnchor>
  <xdr:twoCellAnchor>
    <xdr:from>
      <xdr:col>4</xdr:col>
      <xdr:colOff>1</xdr:colOff>
      <xdr:row>126</xdr:row>
      <xdr:rowOff>19050</xdr:rowOff>
    </xdr:from>
    <xdr:to>
      <xdr:col>18</xdr:col>
      <xdr:colOff>1</xdr:colOff>
      <xdr:row>126</xdr:row>
      <xdr:rowOff>981075</xdr:rowOff>
    </xdr:to>
    <xdr:sp macro="" textlink="">
      <xdr:nvSpPr>
        <xdr:cNvPr id="20307" name="Text Box 3923"/>
        <xdr:cNvSpPr txBox="1">
          <a:spLocks noChangeArrowheads="1"/>
        </xdr:cNvSpPr>
      </xdr:nvSpPr>
      <xdr:spPr bwMode="auto">
        <a:xfrm>
          <a:off x="485776" y="22459950"/>
          <a:ext cx="10820400" cy="962025"/>
        </a:xfrm>
        <a:prstGeom prst="rect">
          <a:avLst/>
        </a:prstGeom>
        <a:gradFill rotWithShape="1">
          <a:gsLst>
            <a:gs pos="0">
              <a:srgbClr val="008000">
                <a:alpha val="20000"/>
              </a:srgbClr>
            </a:gs>
            <a:gs pos="100000">
              <a:srgbClr val="FFFFFF">
                <a:alpha val="20000"/>
              </a:srgbClr>
            </a:gs>
          </a:gsLst>
          <a:lin ang="0" scaled="1"/>
        </a:gradFill>
        <a:ln w="9525" algn="ctr">
          <a:noFill/>
          <a:miter lim="800000"/>
          <a:headEnd/>
          <a:tailEnd/>
        </a:ln>
        <a:effectLst/>
      </xdr:spPr>
      <xdr:txBody>
        <a:bodyPr vertOverflow="clip" wrap="square" lIns="36576" tIns="22860" rIns="0" bIns="0" anchor="t" upright="1"/>
        <a:lstStyle/>
        <a:p>
          <a:pPr rtl="0"/>
          <a:r>
            <a:rPr lang="en-AU" sz="1100" b="0" i="0" baseline="0">
              <a:latin typeface="Arial" pitchFamily="34" charset="0"/>
              <a:ea typeface="+mn-ea"/>
              <a:cs typeface="Arial" pitchFamily="34" charset="0"/>
            </a:rPr>
            <a:t>IMPORTANT NOTICE AND DISCLAIMER IN RESPECT OF THE LIGHTING CALCULATOR</a:t>
          </a:r>
        </a:p>
        <a:p>
          <a:pPr rtl="0"/>
          <a:endParaRPr lang="en-AU" sz="300">
            <a:latin typeface="Arial" pitchFamily="34" charset="0"/>
            <a:cs typeface="Arial" pitchFamily="34" charset="0"/>
          </a:endParaRPr>
        </a:p>
        <a:p>
          <a:pPr rtl="0" eaLnBrk="1" fontAlgn="auto" latinLnBrk="0" hangingPunct="1"/>
          <a:r>
            <a:rPr lang="en-AU" sz="1100" b="0" i="0" baseline="0">
              <a:latin typeface="Arial" pitchFamily="34" charset="0"/>
              <a:ea typeface="+mn-ea"/>
              <a:cs typeface="Arial" pitchFamily="34" charset="0"/>
            </a:rPr>
            <a:t>The Lighting Calculator has been developed by the ABCB to assist in developing a better understanding of lighting energy efficiency parameters. While the ABCB believes that the Lighting Calculator, if used correctly, will produce accurate results, the calculator is provided "as is" and without any representation or warranty of any kind, including that it is fit for any purpose or of merchantable quality, or functions as intended or at all. Your use of the Lighting Calculator is entirely at your own risk and the ABCB accepts no liability of any kind.</a:t>
          </a:r>
          <a:endParaRPr lang="en-AU" sz="1100">
            <a:latin typeface="Arial" pitchFamily="34" charset="0"/>
            <a:cs typeface="Arial" pitchFamily="34" charset="0"/>
          </a:endParaRPr>
        </a:p>
      </xdr:txBody>
    </xdr:sp>
    <xdr:clientData/>
  </xdr:twoCellAnchor>
  <xdr:twoCellAnchor>
    <xdr:from>
      <xdr:col>16</xdr:col>
      <xdr:colOff>9525</xdr:colOff>
      <xdr:row>12</xdr:row>
      <xdr:rowOff>0</xdr:rowOff>
    </xdr:from>
    <xdr:to>
      <xdr:col>21</xdr:col>
      <xdr:colOff>0</xdr:colOff>
      <xdr:row>18</xdr:row>
      <xdr:rowOff>0</xdr:rowOff>
    </xdr:to>
    <xdr:sp macro="" textlink="GeneralAdviceOne">
      <xdr:nvSpPr>
        <xdr:cNvPr id="20416" name="Text Box 4032"/>
        <xdr:cNvSpPr txBox="1">
          <a:spLocks noChangeArrowheads="1" noTextEdit="1"/>
        </xdr:cNvSpPr>
      </xdr:nvSpPr>
      <xdr:spPr bwMode="auto">
        <a:xfrm>
          <a:off x="10277475" y="1943100"/>
          <a:ext cx="4267200" cy="352425"/>
        </a:xfrm>
        <a:prstGeom prst="rect">
          <a:avLst/>
        </a:prstGeom>
        <a:noFill/>
        <a:ln w="9525" algn="ctr">
          <a:noFill/>
          <a:miter lim="800000"/>
          <a:headEnd/>
          <a:tailEnd/>
        </a:ln>
        <a:effectLst/>
      </xdr:spPr>
      <xdr:txBody>
        <a:bodyPr vertOverflow="clip" wrap="square" lIns="72000" tIns="36000" rIns="36000" bIns="0" anchor="t" upright="1"/>
        <a:lstStyle/>
        <a:p>
          <a:pPr algn="l" rtl="0">
            <a:defRPr sz="1000"/>
          </a:pPr>
          <a:fld id="{7020A80E-47B9-4DDD-B0A9-601A56D67CD8}" type="TxLink">
            <a:rPr lang="en-AU" sz="1000" b="1" i="1" u="none" strike="noStrike" baseline="0">
              <a:solidFill>
                <a:schemeClr val="bg1"/>
              </a:solidFill>
              <a:latin typeface="Arial"/>
              <a:cs typeface="Arial"/>
            </a:rPr>
            <a:pPr algn="l" rtl="0">
              <a:defRPr sz="1000"/>
            </a:pPr>
            <a:t> </a:t>
          </a:fld>
          <a:endParaRPr lang="en-AU" sz="1000" b="1" i="1" u="none" strike="noStrike" baseline="0">
            <a:solidFill>
              <a:schemeClr val="bg1"/>
            </a:solidFill>
            <a:latin typeface="Arial"/>
            <a:cs typeface="Arial"/>
          </a:endParaRPr>
        </a:p>
      </xdr:txBody>
    </xdr:sp>
    <xdr:clientData/>
  </xdr:twoCellAnchor>
  <xdr:twoCellAnchor>
    <xdr:from>
      <xdr:col>19</xdr:col>
      <xdr:colOff>0</xdr:colOff>
      <xdr:row>121</xdr:row>
      <xdr:rowOff>160193</xdr:rowOff>
    </xdr:from>
    <xdr:to>
      <xdr:col>21</xdr:col>
      <xdr:colOff>0</xdr:colOff>
      <xdr:row>123</xdr:row>
      <xdr:rowOff>0</xdr:rowOff>
    </xdr:to>
    <xdr:sp macro="" textlink="AT123">
      <xdr:nvSpPr>
        <xdr:cNvPr id="28764" name="Text Box 7260"/>
        <xdr:cNvSpPr txBox="1">
          <a:spLocks noChangeArrowheads="1" noTextEdit="1"/>
        </xdr:cNvSpPr>
      </xdr:nvSpPr>
      <xdr:spPr bwMode="auto">
        <a:xfrm>
          <a:off x="12040466" y="20227636"/>
          <a:ext cx="2333625" cy="160194"/>
        </a:xfrm>
        <a:prstGeom prst="rect">
          <a:avLst/>
        </a:prstGeom>
        <a:noFill/>
        <a:ln w="9525" algn="ctr">
          <a:noFill/>
          <a:miter lim="800000"/>
          <a:headEnd/>
          <a:tailEnd/>
        </a:ln>
        <a:effectLst/>
      </xdr:spPr>
      <xdr:txBody>
        <a:bodyPr vertOverflow="clip" horzOverflow="clip" lIns="72000" tIns="36000" rIns="36000" bIns="36000" anchor="ctr"/>
        <a:lstStyle/>
        <a:p>
          <a:pPr algn="l"/>
          <a:fld id="{A989276A-FBDA-4715-9592-9F969E066720}"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19</xdr:col>
      <xdr:colOff>0</xdr:colOff>
      <xdr:row>63</xdr:row>
      <xdr:rowOff>0</xdr:rowOff>
    </xdr:from>
    <xdr:to>
      <xdr:col>21</xdr:col>
      <xdr:colOff>0</xdr:colOff>
      <xdr:row>64</xdr:row>
      <xdr:rowOff>0</xdr:rowOff>
    </xdr:to>
    <xdr:sp macro="" textlink="AT64">
      <xdr:nvSpPr>
        <xdr:cNvPr id="28765" name="Text Box 7261"/>
        <xdr:cNvSpPr txBox="1">
          <a:spLocks noChangeArrowheads="1" noTextEdit="1"/>
        </xdr:cNvSpPr>
      </xdr:nvSpPr>
      <xdr:spPr bwMode="auto">
        <a:xfrm>
          <a:off x="12040466" y="10776239"/>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4299D00F-B39A-4239-92D5-0A9ABD2E1F39}"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19</xdr:col>
      <xdr:colOff>0</xdr:colOff>
      <xdr:row>64</xdr:row>
      <xdr:rowOff>0</xdr:rowOff>
    </xdr:from>
    <xdr:to>
      <xdr:col>21</xdr:col>
      <xdr:colOff>0</xdr:colOff>
      <xdr:row>65</xdr:row>
      <xdr:rowOff>0</xdr:rowOff>
    </xdr:to>
    <xdr:sp macro="" textlink="AT65">
      <xdr:nvSpPr>
        <xdr:cNvPr id="28766" name="Text Box 7262"/>
        <xdr:cNvSpPr txBox="1">
          <a:spLocks noChangeArrowheads="1" noTextEdit="1"/>
        </xdr:cNvSpPr>
      </xdr:nvSpPr>
      <xdr:spPr bwMode="auto">
        <a:xfrm>
          <a:off x="12040466" y="10936432"/>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2E93EF0E-CE68-4F57-889F-2A91C5B014C1}"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19</xdr:col>
      <xdr:colOff>0</xdr:colOff>
      <xdr:row>65</xdr:row>
      <xdr:rowOff>0</xdr:rowOff>
    </xdr:from>
    <xdr:to>
      <xdr:col>21</xdr:col>
      <xdr:colOff>0</xdr:colOff>
      <xdr:row>66</xdr:row>
      <xdr:rowOff>0</xdr:rowOff>
    </xdr:to>
    <xdr:sp macro="" textlink="AT66">
      <xdr:nvSpPr>
        <xdr:cNvPr id="28767" name="Text Box 7263"/>
        <xdr:cNvSpPr txBox="1">
          <a:spLocks noChangeArrowheads="1" noTextEdit="1"/>
        </xdr:cNvSpPr>
      </xdr:nvSpPr>
      <xdr:spPr bwMode="auto">
        <a:xfrm>
          <a:off x="12040466" y="11096625"/>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2447AC15-10A2-4EF2-8572-BECFA3E09A26}"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19</xdr:col>
      <xdr:colOff>0</xdr:colOff>
      <xdr:row>66</xdr:row>
      <xdr:rowOff>0</xdr:rowOff>
    </xdr:from>
    <xdr:to>
      <xdr:col>21</xdr:col>
      <xdr:colOff>0</xdr:colOff>
      <xdr:row>66</xdr:row>
      <xdr:rowOff>160193</xdr:rowOff>
    </xdr:to>
    <xdr:sp macro="" textlink="AT67">
      <xdr:nvSpPr>
        <xdr:cNvPr id="28768" name="Text Box 7264"/>
        <xdr:cNvSpPr txBox="1">
          <a:spLocks noChangeArrowheads="1" noTextEdit="1"/>
        </xdr:cNvSpPr>
      </xdr:nvSpPr>
      <xdr:spPr bwMode="auto">
        <a:xfrm>
          <a:off x="12040466" y="11256818"/>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5DC0B62B-582A-4883-878F-890478467E7A}"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19</xdr:col>
      <xdr:colOff>0</xdr:colOff>
      <xdr:row>66</xdr:row>
      <xdr:rowOff>160193</xdr:rowOff>
    </xdr:from>
    <xdr:to>
      <xdr:col>21</xdr:col>
      <xdr:colOff>0</xdr:colOff>
      <xdr:row>68</xdr:row>
      <xdr:rowOff>0</xdr:rowOff>
    </xdr:to>
    <xdr:sp macro="" textlink="AT68">
      <xdr:nvSpPr>
        <xdr:cNvPr id="28769" name="Text Box 7265"/>
        <xdr:cNvSpPr txBox="1">
          <a:spLocks noChangeArrowheads="1" noTextEdit="1"/>
        </xdr:cNvSpPr>
      </xdr:nvSpPr>
      <xdr:spPr bwMode="auto">
        <a:xfrm>
          <a:off x="12040466" y="11417011"/>
          <a:ext cx="2333625" cy="160194"/>
        </a:xfrm>
        <a:prstGeom prst="rect">
          <a:avLst/>
        </a:prstGeom>
        <a:noFill/>
        <a:ln w="9525" algn="ctr">
          <a:noFill/>
          <a:miter lim="800000"/>
          <a:headEnd/>
          <a:tailEnd/>
        </a:ln>
        <a:effectLst/>
      </xdr:spPr>
      <xdr:txBody>
        <a:bodyPr vertOverflow="clip" horzOverflow="clip" lIns="72000" tIns="36000" rIns="36000" bIns="36000" anchor="ctr"/>
        <a:lstStyle/>
        <a:p>
          <a:pPr algn="l"/>
          <a:fld id="{769CC24F-6ADC-4D2F-BD34-9EEF54D9EBC0}"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19</xdr:col>
      <xdr:colOff>0</xdr:colOff>
      <xdr:row>68</xdr:row>
      <xdr:rowOff>0</xdr:rowOff>
    </xdr:from>
    <xdr:to>
      <xdr:col>21</xdr:col>
      <xdr:colOff>0</xdr:colOff>
      <xdr:row>69</xdr:row>
      <xdr:rowOff>0</xdr:rowOff>
    </xdr:to>
    <xdr:sp macro="" textlink="AT69">
      <xdr:nvSpPr>
        <xdr:cNvPr id="28770" name="Text Box 7266"/>
        <xdr:cNvSpPr txBox="1">
          <a:spLocks noChangeArrowheads="1" noTextEdit="1"/>
        </xdr:cNvSpPr>
      </xdr:nvSpPr>
      <xdr:spPr bwMode="auto">
        <a:xfrm>
          <a:off x="12040466" y="11577205"/>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160C94A9-AAA2-48F5-A052-9693B5FEF47F}"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19</xdr:col>
      <xdr:colOff>0</xdr:colOff>
      <xdr:row>69</xdr:row>
      <xdr:rowOff>0</xdr:rowOff>
    </xdr:from>
    <xdr:to>
      <xdr:col>21</xdr:col>
      <xdr:colOff>0</xdr:colOff>
      <xdr:row>70</xdr:row>
      <xdr:rowOff>0</xdr:rowOff>
    </xdr:to>
    <xdr:sp macro="" textlink="AT70">
      <xdr:nvSpPr>
        <xdr:cNvPr id="28771" name="Text Box 7267"/>
        <xdr:cNvSpPr txBox="1">
          <a:spLocks noChangeArrowheads="1" noTextEdit="1"/>
        </xdr:cNvSpPr>
      </xdr:nvSpPr>
      <xdr:spPr bwMode="auto">
        <a:xfrm>
          <a:off x="12040466" y="11737398"/>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F3D6287C-AB9B-4AE3-AFB8-874FC14E0CD3}"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19</xdr:col>
      <xdr:colOff>0</xdr:colOff>
      <xdr:row>70</xdr:row>
      <xdr:rowOff>0</xdr:rowOff>
    </xdr:from>
    <xdr:to>
      <xdr:col>21</xdr:col>
      <xdr:colOff>0</xdr:colOff>
      <xdr:row>71</xdr:row>
      <xdr:rowOff>0</xdr:rowOff>
    </xdr:to>
    <xdr:sp macro="" textlink="AT71">
      <xdr:nvSpPr>
        <xdr:cNvPr id="28772" name="Text Box 7268"/>
        <xdr:cNvSpPr txBox="1">
          <a:spLocks noChangeArrowheads="1" noTextEdit="1"/>
        </xdr:cNvSpPr>
      </xdr:nvSpPr>
      <xdr:spPr bwMode="auto">
        <a:xfrm>
          <a:off x="12040466" y="11897591"/>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CF93CCFA-721B-42A5-BF8C-4402A8FD2DEA}"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19</xdr:col>
      <xdr:colOff>0</xdr:colOff>
      <xdr:row>71</xdr:row>
      <xdr:rowOff>0</xdr:rowOff>
    </xdr:from>
    <xdr:to>
      <xdr:col>21</xdr:col>
      <xdr:colOff>0</xdr:colOff>
      <xdr:row>71</xdr:row>
      <xdr:rowOff>160193</xdr:rowOff>
    </xdr:to>
    <xdr:sp macro="" textlink="AT72">
      <xdr:nvSpPr>
        <xdr:cNvPr id="28773" name="Text Box 7269"/>
        <xdr:cNvSpPr txBox="1">
          <a:spLocks noChangeArrowheads="1" noTextEdit="1"/>
        </xdr:cNvSpPr>
      </xdr:nvSpPr>
      <xdr:spPr bwMode="auto">
        <a:xfrm>
          <a:off x="12040466" y="12057784"/>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94560AA4-2FF7-45C2-BCB0-E6753B928F7D}"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19</xdr:col>
      <xdr:colOff>0</xdr:colOff>
      <xdr:row>71</xdr:row>
      <xdr:rowOff>160193</xdr:rowOff>
    </xdr:from>
    <xdr:to>
      <xdr:col>21</xdr:col>
      <xdr:colOff>0</xdr:colOff>
      <xdr:row>72</xdr:row>
      <xdr:rowOff>160193</xdr:rowOff>
    </xdr:to>
    <xdr:sp macro="" textlink="AT73">
      <xdr:nvSpPr>
        <xdr:cNvPr id="28774" name="Text Box 7270"/>
        <xdr:cNvSpPr txBox="1">
          <a:spLocks noChangeArrowheads="1" noTextEdit="1"/>
        </xdr:cNvSpPr>
      </xdr:nvSpPr>
      <xdr:spPr bwMode="auto">
        <a:xfrm>
          <a:off x="12040466" y="12217977"/>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D9F786FE-1A41-4E61-BB28-CADA4D563856}"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19</xdr:col>
      <xdr:colOff>0</xdr:colOff>
      <xdr:row>72</xdr:row>
      <xdr:rowOff>160193</xdr:rowOff>
    </xdr:from>
    <xdr:to>
      <xdr:col>21</xdr:col>
      <xdr:colOff>0</xdr:colOff>
      <xdr:row>74</xdr:row>
      <xdr:rowOff>0</xdr:rowOff>
    </xdr:to>
    <xdr:sp macro="" textlink="AT74">
      <xdr:nvSpPr>
        <xdr:cNvPr id="28775" name="Text Box 7271"/>
        <xdr:cNvSpPr txBox="1">
          <a:spLocks noChangeArrowheads="1" noTextEdit="1"/>
        </xdr:cNvSpPr>
      </xdr:nvSpPr>
      <xdr:spPr bwMode="auto">
        <a:xfrm>
          <a:off x="12040466" y="12378170"/>
          <a:ext cx="2333625" cy="160194"/>
        </a:xfrm>
        <a:prstGeom prst="rect">
          <a:avLst/>
        </a:prstGeom>
        <a:noFill/>
        <a:ln w="9525" algn="ctr">
          <a:noFill/>
          <a:miter lim="800000"/>
          <a:headEnd/>
          <a:tailEnd/>
        </a:ln>
        <a:effectLst/>
      </xdr:spPr>
      <xdr:txBody>
        <a:bodyPr vertOverflow="clip" horzOverflow="clip" lIns="72000" tIns="36000" rIns="36000" bIns="36000" anchor="ctr"/>
        <a:lstStyle/>
        <a:p>
          <a:pPr algn="l"/>
          <a:fld id="{DE9A84F5-68A0-4407-B7A8-FF8E1F6E8D3B}"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19</xdr:col>
      <xdr:colOff>0</xdr:colOff>
      <xdr:row>74</xdr:row>
      <xdr:rowOff>0</xdr:rowOff>
    </xdr:from>
    <xdr:to>
      <xdr:col>21</xdr:col>
      <xdr:colOff>0</xdr:colOff>
      <xdr:row>75</xdr:row>
      <xdr:rowOff>0</xdr:rowOff>
    </xdr:to>
    <xdr:sp macro="" textlink="AT75">
      <xdr:nvSpPr>
        <xdr:cNvPr id="28776" name="Text Box 7272"/>
        <xdr:cNvSpPr txBox="1">
          <a:spLocks noChangeArrowheads="1" noTextEdit="1"/>
        </xdr:cNvSpPr>
      </xdr:nvSpPr>
      <xdr:spPr bwMode="auto">
        <a:xfrm>
          <a:off x="12040466" y="12538364"/>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8211285B-5667-4E32-AC8C-EA684C051499}" type="TxLink">
            <a:rPr lang="en-AU" sz="1000" b="1" i="1" u="none" strike="noStrike">
              <a:solidFill>
                <a:srgbClr val="FF0000"/>
              </a:solidFill>
              <a:latin typeface="Arial"/>
              <a:cs typeface="Arial"/>
            </a:rPr>
            <a:pPr algn="l"/>
            <a:t> </a:t>
          </a:fld>
          <a:endParaRPr lang="en-AU" b="1" i="1" u="none">
            <a:solidFill>
              <a:srgbClr val="FF0000"/>
            </a:solidFill>
          </a:endParaRPr>
        </a:p>
      </xdr:txBody>
    </xdr:sp>
    <xdr:clientData/>
  </xdr:twoCellAnchor>
  <xdr:twoCellAnchor>
    <xdr:from>
      <xdr:col>19</xdr:col>
      <xdr:colOff>0</xdr:colOff>
      <xdr:row>75</xdr:row>
      <xdr:rowOff>0</xdr:rowOff>
    </xdr:from>
    <xdr:to>
      <xdr:col>21</xdr:col>
      <xdr:colOff>0</xdr:colOff>
      <xdr:row>76</xdr:row>
      <xdr:rowOff>0</xdr:rowOff>
    </xdr:to>
    <xdr:sp macro="" textlink="AT76">
      <xdr:nvSpPr>
        <xdr:cNvPr id="28777" name="Text Box 7273"/>
        <xdr:cNvSpPr txBox="1">
          <a:spLocks noChangeArrowheads="1" noTextEdit="1"/>
        </xdr:cNvSpPr>
      </xdr:nvSpPr>
      <xdr:spPr bwMode="auto">
        <a:xfrm>
          <a:off x="12040466" y="12698557"/>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CCDBF0ED-76F6-4A19-8320-5C76ACC0FC3D}"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19</xdr:col>
      <xdr:colOff>0</xdr:colOff>
      <xdr:row>76</xdr:row>
      <xdr:rowOff>0</xdr:rowOff>
    </xdr:from>
    <xdr:to>
      <xdr:col>21</xdr:col>
      <xdr:colOff>0</xdr:colOff>
      <xdr:row>77</xdr:row>
      <xdr:rowOff>0</xdr:rowOff>
    </xdr:to>
    <xdr:sp macro="" textlink="AT77">
      <xdr:nvSpPr>
        <xdr:cNvPr id="28778" name="Text Box 7274"/>
        <xdr:cNvSpPr txBox="1">
          <a:spLocks noChangeArrowheads="1" noTextEdit="1"/>
        </xdr:cNvSpPr>
      </xdr:nvSpPr>
      <xdr:spPr bwMode="auto">
        <a:xfrm>
          <a:off x="12040466" y="12858750"/>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9D4971DF-F216-4916-BFD8-14D7BD46A438}"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19</xdr:col>
      <xdr:colOff>0</xdr:colOff>
      <xdr:row>77</xdr:row>
      <xdr:rowOff>0</xdr:rowOff>
    </xdr:from>
    <xdr:to>
      <xdr:col>21</xdr:col>
      <xdr:colOff>0</xdr:colOff>
      <xdr:row>77</xdr:row>
      <xdr:rowOff>160193</xdr:rowOff>
    </xdr:to>
    <xdr:sp macro="" textlink="AT78">
      <xdr:nvSpPr>
        <xdr:cNvPr id="28779" name="Text Box 7275"/>
        <xdr:cNvSpPr txBox="1">
          <a:spLocks noChangeArrowheads="1" noTextEdit="1"/>
        </xdr:cNvSpPr>
      </xdr:nvSpPr>
      <xdr:spPr bwMode="auto">
        <a:xfrm>
          <a:off x="12040466" y="13018943"/>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D200761C-8B30-46B3-9B54-BC1005AA1727}"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19</xdr:col>
      <xdr:colOff>0</xdr:colOff>
      <xdr:row>78</xdr:row>
      <xdr:rowOff>1</xdr:rowOff>
    </xdr:from>
    <xdr:to>
      <xdr:col>21</xdr:col>
      <xdr:colOff>0</xdr:colOff>
      <xdr:row>79</xdr:row>
      <xdr:rowOff>0</xdr:rowOff>
    </xdr:to>
    <xdr:sp macro="" textlink="AT79">
      <xdr:nvSpPr>
        <xdr:cNvPr id="28780" name="Text Box 7276"/>
        <xdr:cNvSpPr txBox="1">
          <a:spLocks noChangeArrowheads="1" noTextEdit="1"/>
        </xdr:cNvSpPr>
      </xdr:nvSpPr>
      <xdr:spPr bwMode="auto">
        <a:xfrm>
          <a:off x="12040466" y="13179137"/>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9ABE33F0-AFB1-4B6A-8079-E6884DC1C372}"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19</xdr:col>
      <xdr:colOff>0</xdr:colOff>
      <xdr:row>79</xdr:row>
      <xdr:rowOff>0</xdr:rowOff>
    </xdr:from>
    <xdr:to>
      <xdr:col>21</xdr:col>
      <xdr:colOff>0</xdr:colOff>
      <xdr:row>80</xdr:row>
      <xdr:rowOff>0</xdr:rowOff>
    </xdr:to>
    <xdr:sp macro="" textlink="AT80">
      <xdr:nvSpPr>
        <xdr:cNvPr id="28781" name="Text Box 7277"/>
        <xdr:cNvSpPr txBox="1">
          <a:spLocks noChangeArrowheads="1" noTextEdit="1"/>
        </xdr:cNvSpPr>
      </xdr:nvSpPr>
      <xdr:spPr bwMode="auto">
        <a:xfrm>
          <a:off x="12040466" y="13339330"/>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E56E0573-6A26-49F2-8CCF-39B58BB9D92B}"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19</xdr:col>
      <xdr:colOff>0</xdr:colOff>
      <xdr:row>80</xdr:row>
      <xdr:rowOff>0</xdr:rowOff>
    </xdr:from>
    <xdr:to>
      <xdr:col>21</xdr:col>
      <xdr:colOff>0</xdr:colOff>
      <xdr:row>81</xdr:row>
      <xdr:rowOff>0</xdr:rowOff>
    </xdr:to>
    <xdr:sp macro="" textlink="AT81">
      <xdr:nvSpPr>
        <xdr:cNvPr id="28782" name="Text Box 7278"/>
        <xdr:cNvSpPr txBox="1">
          <a:spLocks noChangeArrowheads="1" noTextEdit="1"/>
        </xdr:cNvSpPr>
      </xdr:nvSpPr>
      <xdr:spPr bwMode="auto">
        <a:xfrm>
          <a:off x="12040466" y="13499523"/>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A5E624ED-BE01-4FC5-85F0-B7559F24C1E8}"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19</xdr:col>
      <xdr:colOff>0</xdr:colOff>
      <xdr:row>81</xdr:row>
      <xdr:rowOff>0</xdr:rowOff>
    </xdr:from>
    <xdr:to>
      <xdr:col>21</xdr:col>
      <xdr:colOff>0</xdr:colOff>
      <xdr:row>82</xdr:row>
      <xdr:rowOff>0</xdr:rowOff>
    </xdr:to>
    <xdr:sp macro="" textlink="AT82">
      <xdr:nvSpPr>
        <xdr:cNvPr id="28783" name="Text Box 7279"/>
        <xdr:cNvSpPr txBox="1">
          <a:spLocks noChangeArrowheads="1" noTextEdit="1"/>
        </xdr:cNvSpPr>
      </xdr:nvSpPr>
      <xdr:spPr bwMode="auto">
        <a:xfrm>
          <a:off x="12040466" y="13659716"/>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E4815E85-22B4-430F-868C-715AFD723F49}"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19</xdr:col>
      <xdr:colOff>0</xdr:colOff>
      <xdr:row>82</xdr:row>
      <xdr:rowOff>0</xdr:rowOff>
    </xdr:from>
    <xdr:to>
      <xdr:col>21</xdr:col>
      <xdr:colOff>0</xdr:colOff>
      <xdr:row>82</xdr:row>
      <xdr:rowOff>160193</xdr:rowOff>
    </xdr:to>
    <xdr:sp macro="" textlink="AT83">
      <xdr:nvSpPr>
        <xdr:cNvPr id="28784" name="Text Box 7280"/>
        <xdr:cNvSpPr txBox="1">
          <a:spLocks noChangeArrowheads="1" noTextEdit="1"/>
        </xdr:cNvSpPr>
      </xdr:nvSpPr>
      <xdr:spPr bwMode="auto">
        <a:xfrm>
          <a:off x="12040466" y="13819909"/>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2C534B25-A1DA-4762-8A2A-D588D02C9A6D}"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19</xdr:col>
      <xdr:colOff>0</xdr:colOff>
      <xdr:row>82</xdr:row>
      <xdr:rowOff>160193</xdr:rowOff>
    </xdr:from>
    <xdr:to>
      <xdr:col>21</xdr:col>
      <xdr:colOff>0</xdr:colOff>
      <xdr:row>83</xdr:row>
      <xdr:rowOff>160193</xdr:rowOff>
    </xdr:to>
    <xdr:sp macro="" textlink="AT84">
      <xdr:nvSpPr>
        <xdr:cNvPr id="28785" name="Text Box 7281"/>
        <xdr:cNvSpPr txBox="1">
          <a:spLocks noChangeArrowheads="1" noTextEdit="1"/>
        </xdr:cNvSpPr>
      </xdr:nvSpPr>
      <xdr:spPr bwMode="auto">
        <a:xfrm>
          <a:off x="12040466" y="13980102"/>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F29C0E60-C078-4BE1-87AA-BECB655DFA83}"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19</xdr:col>
      <xdr:colOff>0</xdr:colOff>
      <xdr:row>84</xdr:row>
      <xdr:rowOff>1</xdr:rowOff>
    </xdr:from>
    <xdr:to>
      <xdr:col>21</xdr:col>
      <xdr:colOff>0</xdr:colOff>
      <xdr:row>85</xdr:row>
      <xdr:rowOff>0</xdr:rowOff>
    </xdr:to>
    <xdr:sp macro="" textlink="AT85">
      <xdr:nvSpPr>
        <xdr:cNvPr id="28786" name="Text Box 7282"/>
        <xdr:cNvSpPr txBox="1">
          <a:spLocks noChangeArrowheads="1" noTextEdit="1"/>
        </xdr:cNvSpPr>
      </xdr:nvSpPr>
      <xdr:spPr bwMode="auto">
        <a:xfrm>
          <a:off x="12040466" y="14140296"/>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06FF02BB-36D2-4D91-A686-E7052279050B}"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19</xdr:col>
      <xdr:colOff>0</xdr:colOff>
      <xdr:row>85</xdr:row>
      <xdr:rowOff>0</xdr:rowOff>
    </xdr:from>
    <xdr:to>
      <xdr:col>21</xdr:col>
      <xdr:colOff>0</xdr:colOff>
      <xdr:row>86</xdr:row>
      <xdr:rowOff>0</xdr:rowOff>
    </xdr:to>
    <xdr:sp macro="" textlink="AT86">
      <xdr:nvSpPr>
        <xdr:cNvPr id="28787" name="Text Box 7283"/>
        <xdr:cNvSpPr txBox="1">
          <a:spLocks noChangeArrowheads="1" noTextEdit="1"/>
        </xdr:cNvSpPr>
      </xdr:nvSpPr>
      <xdr:spPr bwMode="auto">
        <a:xfrm>
          <a:off x="12040466" y="14300489"/>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DDA25FE6-9877-433A-B752-B0A3D73DCB99}"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19</xdr:col>
      <xdr:colOff>0</xdr:colOff>
      <xdr:row>86</xdr:row>
      <xdr:rowOff>0</xdr:rowOff>
    </xdr:from>
    <xdr:to>
      <xdr:col>21</xdr:col>
      <xdr:colOff>0</xdr:colOff>
      <xdr:row>87</xdr:row>
      <xdr:rowOff>0</xdr:rowOff>
    </xdr:to>
    <xdr:sp macro="" textlink="AT87">
      <xdr:nvSpPr>
        <xdr:cNvPr id="28788" name="Text Box 7284"/>
        <xdr:cNvSpPr txBox="1">
          <a:spLocks noChangeArrowheads="1" noTextEdit="1"/>
        </xdr:cNvSpPr>
      </xdr:nvSpPr>
      <xdr:spPr bwMode="auto">
        <a:xfrm>
          <a:off x="12040466" y="14460682"/>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3D920ABB-C7F4-4856-94FA-AA4163ED0566}"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19</xdr:col>
      <xdr:colOff>0</xdr:colOff>
      <xdr:row>87</xdr:row>
      <xdr:rowOff>0</xdr:rowOff>
    </xdr:from>
    <xdr:to>
      <xdr:col>21</xdr:col>
      <xdr:colOff>0</xdr:colOff>
      <xdr:row>88</xdr:row>
      <xdr:rowOff>0</xdr:rowOff>
    </xdr:to>
    <xdr:sp macro="" textlink="AT88">
      <xdr:nvSpPr>
        <xdr:cNvPr id="28789" name="Text Box 7285"/>
        <xdr:cNvSpPr txBox="1">
          <a:spLocks noChangeArrowheads="1" noTextEdit="1"/>
        </xdr:cNvSpPr>
      </xdr:nvSpPr>
      <xdr:spPr bwMode="auto">
        <a:xfrm>
          <a:off x="12040466" y="14620875"/>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3891C9F3-8FE7-4400-9BED-E91EC5C917DF}"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19</xdr:col>
      <xdr:colOff>0</xdr:colOff>
      <xdr:row>88</xdr:row>
      <xdr:rowOff>0</xdr:rowOff>
    </xdr:from>
    <xdr:to>
      <xdr:col>21</xdr:col>
      <xdr:colOff>0</xdr:colOff>
      <xdr:row>88</xdr:row>
      <xdr:rowOff>160193</xdr:rowOff>
    </xdr:to>
    <xdr:sp macro="" textlink="AT89">
      <xdr:nvSpPr>
        <xdr:cNvPr id="28790" name="Text Box 7286"/>
        <xdr:cNvSpPr txBox="1">
          <a:spLocks noChangeArrowheads="1" noTextEdit="1"/>
        </xdr:cNvSpPr>
      </xdr:nvSpPr>
      <xdr:spPr bwMode="auto">
        <a:xfrm>
          <a:off x="12040466" y="14781068"/>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93008665-1BE4-4FA2-A20E-7CF435F242A6}"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19</xdr:col>
      <xdr:colOff>0</xdr:colOff>
      <xdr:row>88</xdr:row>
      <xdr:rowOff>160193</xdr:rowOff>
    </xdr:from>
    <xdr:to>
      <xdr:col>21</xdr:col>
      <xdr:colOff>0</xdr:colOff>
      <xdr:row>90</xdr:row>
      <xdr:rowOff>0</xdr:rowOff>
    </xdr:to>
    <xdr:sp macro="" textlink="AT90">
      <xdr:nvSpPr>
        <xdr:cNvPr id="28791" name="Text Box 7287"/>
        <xdr:cNvSpPr txBox="1">
          <a:spLocks noChangeArrowheads="1" noTextEdit="1"/>
        </xdr:cNvSpPr>
      </xdr:nvSpPr>
      <xdr:spPr bwMode="auto">
        <a:xfrm>
          <a:off x="12040466" y="14941261"/>
          <a:ext cx="2333625" cy="160194"/>
        </a:xfrm>
        <a:prstGeom prst="rect">
          <a:avLst/>
        </a:prstGeom>
        <a:noFill/>
        <a:ln w="9525" algn="ctr">
          <a:noFill/>
          <a:miter lim="800000"/>
          <a:headEnd/>
          <a:tailEnd/>
        </a:ln>
        <a:effectLst/>
      </xdr:spPr>
      <xdr:txBody>
        <a:bodyPr vertOverflow="clip" horzOverflow="clip" lIns="72000" tIns="36000" rIns="36000" bIns="36000" anchor="ctr"/>
        <a:lstStyle/>
        <a:p>
          <a:pPr algn="l"/>
          <a:fld id="{65498481-DE12-4D6B-B1E8-CCD824CE4D3F}"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19</xdr:col>
      <xdr:colOff>0</xdr:colOff>
      <xdr:row>90</xdr:row>
      <xdr:rowOff>0</xdr:rowOff>
    </xdr:from>
    <xdr:to>
      <xdr:col>21</xdr:col>
      <xdr:colOff>0</xdr:colOff>
      <xdr:row>91</xdr:row>
      <xdr:rowOff>0</xdr:rowOff>
    </xdr:to>
    <xdr:sp macro="" textlink="AT91">
      <xdr:nvSpPr>
        <xdr:cNvPr id="28792" name="Text Box 7288"/>
        <xdr:cNvSpPr txBox="1">
          <a:spLocks noChangeArrowheads="1" noTextEdit="1"/>
        </xdr:cNvSpPr>
      </xdr:nvSpPr>
      <xdr:spPr bwMode="auto">
        <a:xfrm>
          <a:off x="12040466" y="15101455"/>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6C9299DC-E9AE-41C8-887D-3382AEBD725B}"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19</xdr:col>
      <xdr:colOff>0</xdr:colOff>
      <xdr:row>91</xdr:row>
      <xdr:rowOff>0</xdr:rowOff>
    </xdr:from>
    <xdr:to>
      <xdr:col>21</xdr:col>
      <xdr:colOff>0</xdr:colOff>
      <xdr:row>92</xdr:row>
      <xdr:rowOff>0</xdr:rowOff>
    </xdr:to>
    <xdr:sp macro="" textlink="AT92">
      <xdr:nvSpPr>
        <xdr:cNvPr id="28793" name="Text Box 7289"/>
        <xdr:cNvSpPr txBox="1">
          <a:spLocks noChangeArrowheads="1" noTextEdit="1"/>
        </xdr:cNvSpPr>
      </xdr:nvSpPr>
      <xdr:spPr bwMode="auto">
        <a:xfrm>
          <a:off x="12040466" y="15261648"/>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E4DAEE35-268B-418F-B4DB-39B43E58E86F}"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19</xdr:col>
      <xdr:colOff>0</xdr:colOff>
      <xdr:row>92</xdr:row>
      <xdr:rowOff>0</xdr:rowOff>
    </xdr:from>
    <xdr:to>
      <xdr:col>21</xdr:col>
      <xdr:colOff>0</xdr:colOff>
      <xdr:row>93</xdr:row>
      <xdr:rowOff>0</xdr:rowOff>
    </xdr:to>
    <xdr:sp macro="" textlink="AT93">
      <xdr:nvSpPr>
        <xdr:cNvPr id="28794" name="Text Box 7290"/>
        <xdr:cNvSpPr txBox="1">
          <a:spLocks noChangeArrowheads="1" noTextEdit="1"/>
        </xdr:cNvSpPr>
      </xdr:nvSpPr>
      <xdr:spPr bwMode="auto">
        <a:xfrm>
          <a:off x="12040466" y="15421841"/>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2EB49FAB-D634-4820-AEDB-917BF9E34493}"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19</xdr:col>
      <xdr:colOff>0</xdr:colOff>
      <xdr:row>93</xdr:row>
      <xdr:rowOff>0</xdr:rowOff>
    </xdr:from>
    <xdr:to>
      <xdr:col>21</xdr:col>
      <xdr:colOff>0</xdr:colOff>
      <xdr:row>93</xdr:row>
      <xdr:rowOff>160193</xdr:rowOff>
    </xdr:to>
    <xdr:sp macro="" textlink="AT94">
      <xdr:nvSpPr>
        <xdr:cNvPr id="28795" name="Text Box 7291"/>
        <xdr:cNvSpPr txBox="1">
          <a:spLocks noChangeArrowheads="1" noTextEdit="1"/>
        </xdr:cNvSpPr>
      </xdr:nvSpPr>
      <xdr:spPr bwMode="auto">
        <a:xfrm>
          <a:off x="12040466" y="15582034"/>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54620F0F-0E13-4991-AEC7-F6030E72D3D0}"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19</xdr:col>
      <xdr:colOff>0</xdr:colOff>
      <xdr:row>93</xdr:row>
      <xdr:rowOff>160193</xdr:rowOff>
    </xdr:from>
    <xdr:to>
      <xdr:col>21</xdr:col>
      <xdr:colOff>0</xdr:colOff>
      <xdr:row>94</xdr:row>
      <xdr:rowOff>160193</xdr:rowOff>
    </xdr:to>
    <xdr:sp macro="" textlink="AT95">
      <xdr:nvSpPr>
        <xdr:cNvPr id="28796" name="Text Box 7292"/>
        <xdr:cNvSpPr txBox="1">
          <a:spLocks noChangeArrowheads="1" noTextEdit="1"/>
        </xdr:cNvSpPr>
      </xdr:nvSpPr>
      <xdr:spPr bwMode="auto">
        <a:xfrm>
          <a:off x="12040466" y="15742227"/>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2E25C4B9-67F9-4046-B668-EC10333E0A08}"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19</xdr:col>
      <xdr:colOff>0</xdr:colOff>
      <xdr:row>94</xdr:row>
      <xdr:rowOff>160193</xdr:rowOff>
    </xdr:from>
    <xdr:to>
      <xdr:col>21</xdr:col>
      <xdr:colOff>0</xdr:colOff>
      <xdr:row>96</xdr:row>
      <xdr:rowOff>0</xdr:rowOff>
    </xdr:to>
    <xdr:sp macro="" textlink="AT96">
      <xdr:nvSpPr>
        <xdr:cNvPr id="28797" name="Text Box 7293"/>
        <xdr:cNvSpPr txBox="1">
          <a:spLocks noChangeArrowheads="1" noTextEdit="1"/>
        </xdr:cNvSpPr>
      </xdr:nvSpPr>
      <xdr:spPr bwMode="auto">
        <a:xfrm>
          <a:off x="12040466" y="15902420"/>
          <a:ext cx="2333625" cy="160194"/>
        </a:xfrm>
        <a:prstGeom prst="rect">
          <a:avLst/>
        </a:prstGeom>
        <a:noFill/>
        <a:ln w="9525" algn="ctr">
          <a:noFill/>
          <a:miter lim="800000"/>
          <a:headEnd/>
          <a:tailEnd/>
        </a:ln>
        <a:effectLst/>
      </xdr:spPr>
      <xdr:txBody>
        <a:bodyPr vertOverflow="clip" horzOverflow="clip" lIns="72000" tIns="36000" rIns="36000" bIns="36000" anchor="ctr"/>
        <a:lstStyle/>
        <a:p>
          <a:pPr algn="l"/>
          <a:fld id="{F2355C51-8824-40F7-8588-50F4101A1846}"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19</xdr:col>
      <xdr:colOff>0</xdr:colOff>
      <xdr:row>96</xdr:row>
      <xdr:rowOff>0</xdr:rowOff>
    </xdr:from>
    <xdr:to>
      <xdr:col>21</xdr:col>
      <xdr:colOff>0</xdr:colOff>
      <xdr:row>97</xdr:row>
      <xdr:rowOff>0</xdr:rowOff>
    </xdr:to>
    <xdr:sp macro="" textlink="AT97">
      <xdr:nvSpPr>
        <xdr:cNvPr id="28798" name="Text Box 7294"/>
        <xdr:cNvSpPr txBox="1">
          <a:spLocks noChangeArrowheads="1" noTextEdit="1"/>
        </xdr:cNvSpPr>
      </xdr:nvSpPr>
      <xdr:spPr bwMode="auto">
        <a:xfrm>
          <a:off x="12040466" y="16062614"/>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6A3DE11B-921A-4A20-BE6F-FE29BE6BE507}"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19</xdr:col>
      <xdr:colOff>0</xdr:colOff>
      <xdr:row>97</xdr:row>
      <xdr:rowOff>0</xdr:rowOff>
    </xdr:from>
    <xdr:to>
      <xdr:col>21</xdr:col>
      <xdr:colOff>0</xdr:colOff>
      <xdr:row>98</xdr:row>
      <xdr:rowOff>0</xdr:rowOff>
    </xdr:to>
    <xdr:sp macro="" textlink="AT98">
      <xdr:nvSpPr>
        <xdr:cNvPr id="28799" name="Text Box 7295"/>
        <xdr:cNvSpPr txBox="1">
          <a:spLocks noChangeArrowheads="1" noTextEdit="1"/>
        </xdr:cNvSpPr>
      </xdr:nvSpPr>
      <xdr:spPr bwMode="auto">
        <a:xfrm>
          <a:off x="12040466" y="16222807"/>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925EB2F7-21CE-49F9-A059-508BD341A503}"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19</xdr:col>
      <xdr:colOff>0</xdr:colOff>
      <xdr:row>98</xdr:row>
      <xdr:rowOff>0</xdr:rowOff>
    </xdr:from>
    <xdr:to>
      <xdr:col>21</xdr:col>
      <xdr:colOff>0</xdr:colOff>
      <xdr:row>99</xdr:row>
      <xdr:rowOff>0</xdr:rowOff>
    </xdr:to>
    <xdr:sp macro="" textlink="AT99">
      <xdr:nvSpPr>
        <xdr:cNvPr id="28800" name="Text Box 7296"/>
        <xdr:cNvSpPr txBox="1">
          <a:spLocks noChangeArrowheads="1" noTextEdit="1"/>
        </xdr:cNvSpPr>
      </xdr:nvSpPr>
      <xdr:spPr bwMode="auto">
        <a:xfrm>
          <a:off x="12040466" y="16383000"/>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34BED6C0-78B6-4431-AEE8-0375C4B81A0D}"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19</xdr:col>
      <xdr:colOff>0</xdr:colOff>
      <xdr:row>99</xdr:row>
      <xdr:rowOff>0</xdr:rowOff>
    </xdr:from>
    <xdr:to>
      <xdr:col>21</xdr:col>
      <xdr:colOff>0</xdr:colOff>
      <xdr:row>99</xdr:row>
      <xdr:rowOff>160193</xdr:rowOff>
    </xdr:to>
    <xdr:sp macro="" textlink="AT100">
      <xdr:nvSpPr>
        <xdr:cNvPr id="28801" name="Text Box 7297"/>
        <xdr:cNvSpPr txBox="1">
          <a:spLocks noChangeArrowheads="1" noTextEdit="1"/>
        </xdr:cNvSpPr>
      </xdr:nvSpPr>
      <xdr:spPr bwMode="auto">
        <a:xfrm>
          <a:off x="12040466" y="16543193"/>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A9D6FBEE-D66E-4BEA-A2E1-E3852F44FCD0}"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19</xdr:col>
      <xdr:colOff>0</xdr:colOff>
      <xdr:row>100</xdr:row>
      <xdr:rowOff>1</xdr:rowOff>
    </xdr:from>
    <xdr:to>
      <xdr:col>21</xdr:col>
      <xdr:colOff>0</xdr:colOff>
      <xdr:row>101</xdr:row>
      <xdr:rowOff>0</xdr:rowOff>
    </xdr:to>
    <xdr:sp macro="" textlink="AT101">
      <xdr:nvSpPr>
        <xdr:cNvPr id="28802" name="Text Box 7298"/>
        <xdr:cNvSpPr txBox="1">
          <a:spLocks noChangeArrowheads="1" noTextEdit="1"/>
        </xdr:cNvSpPr>
      </xdr:nvSpPr>
      <xdr:spPr bwMode="auto">
        <a:xfrm>
          <a:off x="12040466" y="16703387"/>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F6547DF8-47A9-4B8E-88B9-76884781F107}"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19</xdr:col>
      <xdr:colOff>0</xdr:colOff>
      <xdr:row>101</xdr:row>
      <xdr:rowOff>0</xdr:rowOff>
    </xdr:from>
    <xdr:to>
      <xdr:col>21</xdr:col>
      <xdr:colOff>0</xdr:colOff>
      <xdr:row>102</xdr:row>
      <xdr:rowOff>0</xdr:rowOff>
    </xdr:to>
    <xdr:sp macro="" textlink="AT102">
      <xdr:nvSpPr>
        <xdr:cNvPr id="28803" name="Text Box 7299"/>
        <xdr:cNvSpPr txBox="1">
          <a:spLocks noChangeArrowheads="1" noTextEdit="1"/>
        </xdr:cNvSpPr>
      </xdr:nvSpPr>
      <xdr:spPr bwMode="auto">
        <a:xfrm>
          <a:off x="12040466" y="16863580"/>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530A190D-4DA7-485C-9A11-66135167CF10}"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19</xdr:col>
      <xdr:colOff>0</xdr:colOff>
      <xdr:row>102</xdr:row>
      <xdr:rowOff>0</xdr:rowOff>
    </xdr:from>
    <xdr:to>
      <xdr:col>21</xdr:col>
      <xdr:colOff>0</xdr:colOff>
      <xdr:row>103</xdr:row>
      <xdr:rowOff>0</xdr:rowOff>
    </xdr:to>
    <xdr:sp macro="" textlink="AT103">
      <xdr:nvSpPr>
        <xdr:cNvPr id="28804" name="Text Box 7300"/>
        <xdr:cNvSpPr txBox="1">
          <a:spLocks noChangeArrowheads="1" noTextEdit="1"/>
        </xdr:cNvSpPr>
      </xdr:nvSpPr>
      <xdr:spPr bwMode="auto">
        <a:xfrm>
          <a:off x="12040466" y="17023773"/>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7B0E4001-7CDD-4E0F-88D7-989F4289FAB4}"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19</xdr:col>
      <xdr:colOff>0</xdr:colOff>
      <xdr:row>103</xdr:row>
      <xdr:rowOff>0</xdr:rowOff>
    </xdr:from>
    <xdr:to>
      <xdr:col>21</xdr:col>
      <xdr:colOff>0</xdr:colOff>
      <xdr:row>104</xdr:row>
      <xdr:rowOff>0</xdr:rowOff>
    </xdr:to>
    <xdr:sp macro="" textlink="AT104">
      <xdr:nvSpPr>
        <xdr:cNvPr id="28805" name="Text Box 7301"/>
        <xdr:cNvSpPr txBox="1">
          <a:spLocks noChangeArrowheads="1" noTextEdit="1"/>
        </xdr:cNvSpPr>
      </xdr:nvSpPr>
      <xdr:spPr bwMode="auto">
        <a:xfrm>
          <a:off x="12040466" y="17183966"/>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56DD53F9-C15C-416D-9A94-DA20CC7D465F}"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19</xdr:col>
      <xdr:colOff>0</xdr:colOff>
      <xdr:row>104</xdr:row>
      <xdr:rowOff>0</xdr:rowOff>
    </xdr:from>
    <xdr:to>
      <xdr:col>21</xdr:col>
      <xdr:colOff>0</xdr:colOff>
      <xdr:row>104</xdr:row>
      <xdr:rowOff>160193</xdr:rowOff>
    </xdr:to>
    <xdr:sp macro="" textlink="AT105">
      <xdr:nvSpPr>
        <xdr:cNvPr id="28806" name="Text Box 7302"/>
        <xdr:cNvSpPr txBox="1">
          <a:spLocks noChangeArrowheads="1" noTextEdit="1"/>
        </xdr:cNvSpPr>
      </xdr:nvSpPr>
      <xdr:spPr bwMode="auto">
        <a:xfrm>
          <a:off x="12040466" y="17344159"/>
          <a:ext cx="2333625" cy="160193"/>
        </a:xfrm>
        <a:prstGeom prst="rect">
          <a:avLst/>
        </a:prstGeom>
        <a:noFill/>
        <a:ln w="9525" algn="ctr">
          <a:noFill/>
          <a:miter lim="800000"/>
          <a:headEnd/>
          <a:tailEnd/>
        </a:ln>
        <a:effectLst/>
      </xdr:spPr>
      <xdr:txBody>
        <a:bodyPr vertOverflow="clip" horzOverflow="clip" lIns="72000" anchor="ctr"/>
        <a:lstStyle/>
        <a:p>
          <a:pPr algn="l"/>
          <a:fld id="{C4934B4D-9540-4F62-88B4-CE2FC8A346E8}"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19</xdr:col>
      <xdr:colOff>0</xdr:colOff>
      <xdr:row>104</xdr:row>
      <xdr:rowOff>160193</xdr:rowOff>
    </xdr:from>
    <xdr:to>
      <xdr:col>21</xdr:col>
      <xdr:colOff>0</xdr:colOff>
      <xdr:row>105</xdr:row>
      <xdr:rowOff>160193</xdr:rowOff>
    </xdr:to>
    <xdr:sp macro="" textlink="AT106">
      <xdr:nvSpPr>
        <xdr:cNvPr id="28807" name="Text Box 7303"/>
        <xdr:cNvSpPr txBox="1">
          <a:spLocks noChangeArrowheads="1" noTextEdit="1"/>
        </xdr:cNvSpPr>
      </xdr:nvSpPr>
      <xdr:spPr bwMode="auto">
        <a:xfrm>
          <a:off x="12040466" y="17504352"/>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86B5CE8C-21B5-4018-BA77-E9C7C9A513A3}"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19</xdr:col>
      <xdr:colOff>0</xdr:colOff>
      <xdr:row>105</xdr:row>
      <xdr:rowOff>160193</xdr:rowOff>
    </xdr:from>
    <xdr:to>
      <xdr:col>21</xdr:col>
      <xdr:colOff>0</xdr:colOff>
      <xdr:row>107</xdr:row>
      <xdr:rowOff>0</xdr:rowOff>
    </xdr:to>
    <xdr:sp macro="" textlink="AT107">
      <xdr:nvSpPr>
        <xdr:cNvPr id="28808" name="Text Box 7304"/>
        <xdr:cNvSpPr txBox="1">
          <a:spLocks noChangeArrowheads="1" noTextEdit="1"/>
        </xdr:cNvSpPr>
      </xdr:nvSpPr>
      <xdr:spPr bwMode="auto">
        <a:xfrm>
          <a:off x="12040466" y="17664545"/>
          <a:ext cx="2333625" cy="160194"/>
        </a:xfrm>
        <a:prstGeom prst="rect">
          <a:avLst/>
        </a:prstGeom>
        <a:noFill/>
        <a:ln w="9525" algn="ctr">
          <a:noFill/>
          <a:miter lim="800000"/>
          <a:headEnd/>
          <a:tailEnd/>
        </a:ln>
        <a:effectLst/>
      </xdr:spPr>
      <xdr:txBody>
        <a:bodyPr vertOverflow="clip" horzOverflow="clip" lIns="72000" tIns="36000" rIns="36000" bIns="36000" anchor="ctr"/>
        <a:lstStyle/>
        <a:p>
          <a:pPr algn="l"/>
          <a:fld id="{9A0314D5-6E4D-49A7-A841-15A3BC469B56}"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19</xdr:col>
      <xdr:colOff>0</xdr:colOff>
      <xdr:row>107</xdr:row>
      <xdr:rowOff>0</xdr:rowOff>
    </xdr:from>
    <xdr:to>
      <xdr:col>21</xdr:col>
      <xdr:colOff>0</xdr:colOff>
      <xdr:row>108</xdr:row>
      <xdr:rowOff>0</xdr:rowOff>
    </xdr:to>
    <xdr:sp macro="" textlink="AT108">
      <xdr:nvSpPr>
        <xdr:cNvPr id="28809" name="Text Box 7305"/>
        <xdr:cNvSpPr txBox="1">
          <a:spLocks noChangeArrowheads="1" noTextEdit="1"/>
        </xdr:cNvSpPr>
      </xdr:nvSpPr>
      <xdr:spPr bwMode="auto">
        <a:xfrm>
          <a:off x="12040466" y="17824739"/>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96C71964-2726-49D6-B26A-9A34AC280B91}"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19</xdr:col>
      <xdr:colOff>0</xdr:colOff>
      <xdr:row>108</xdr:row>
      <xdr:rowOff>0</xdr:rowOff>
    </xdr:from>
    <xdr:to>
      <xdr:col>21</xdr:col>
      <xdr:colOff>0</xdr:colOff>
      <xdr:row>109</xdr:row>
      <xdr:rowOff>0</xdr:rowOff>
    </xdr:to>
    <xdr:sp macro="" textlink="AT109">
      <xdr:nvSpPr>
        <xdr:cNvPr id="28810" name="Text Box 7306"/>
        <xdr:cNvSpPr txBox="1">
          <a:spLocks noChangeArrowheads="1" noTextEdit="1"/>
        </xdr:cNvSpPr>
      </xdr:nvSpPr>
      <xdr:spPr bwMode="auto">
        <a:xfrm>
          <a:off x="12040466" y="17984932"/>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38031DB5-B4E2-4E74-98CE-FC4F9D9CF2B9}"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19</xdr:col>
      <xdr:colOff>0</xdr:colOff>
      <xdr:row>109</xdr:row>
      <xdr:rowOff>0</xdr:rowOff>
    </xdr:from>
    <xdr:to>
      <xdr:col>21</xdr:col>
      <xdr:colOff>0</xdr:colOff>
      <xdr:row>110</xdr:row>
      <xdr:rowOff>0</xdr:rowOff>
    </xdr:to>
    <xdr:sp macro="" textlink="AT110">
      <xdr:nvSpPr>
        <xdr:cNvPr id="28811" name="Text Box 7307"/>
        <xdr:cNvSpPr txBox="1">
          <a:spLocks noChangeArrowheads="1" noTextEdit="1"/>
        </xdr:cNvSpPr>
      </xdr:nvSpPr>
      <xdr:spPr bwMode="auto">
        <a:xfrm>
          <a:off x="12040466" y="18145125"/>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2548A1F6-30AD-4106-BB69-27FAAC44B7B5}"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19</xdr:col>
      <xdr:colOff>0</xdr:colOff>
      <xdr:row>110</xdr:row>
      <xdr:rowOff>0</xdr:rowOff>
    </xdr:from>
    <xdr:to>
      <xdr:col>21</xdr:col>
      <xdr:colOff>0</xdr:colOff>
      <xdr:row>110</xdr:row>
      <xdr:rowOff>160193</xdr:rowOff>
    </xdr:to>
    <xdr:sp macro="" textlink="AT111">
      <xdr:nvSpPr>
        <xdr:cNvPr id="28812" name="Text Box 7308"/>
        <xdr:cNvSpPr txBox="1">
          <a:spLocks noChangeArrowheads="1" noTextEdit="1"/>
        </xdr:cNvSpPr>
      </xdr:nvSpPr>
      <xdr:spPr bwMode="auto">
        <a:xfrm>
          <a:off x="12040466" y="18305318"/>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7FC632C3-6D2A-4275-A24F-EBD9606F7B7E}"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19</xdr:col>
      <xdr:colOff>0</xdr:colOff>
      <xdr:row>110</xdr:row>
      <xdr:rowOff>160193</xdr:rowOff>
    </xdr:from>
    <xdr:to>
      <xdr:col>21</xdr:col>
      <xdr:colOff>0</xdr:colOff>
      <xdr:row>112</xdr:row>
      <xdr:rowOff>0</xdr:rowOff>
    </xdr:to>
    <xdr:sp macro="" textlink="AT112">
      <xdr:nvSpPr>
        <xdr:cNvPr id="28813" name="Text Box 7309"/>
        <xdr:cNvSpPr txBox="1">
          <a:spLocks noChangeArrowheads="1" noTextEdit="1"/>
        </xdr:cNvSpPr>
      </xdr:nvSpPr>
      <xdr:spPr bwMode="auto">
        <a:xfrm>
          <a:off x="12040466" y="18465511"/>
          <a:ext cx="2333625" cy="160194"/>
        </a:xfrm>
        <a:prstGeom prst="rect">
          <a:avLst/>
        </a:prstGeom>
        <a:noFill/>
        <a:ln w="9525" algn="ctr">
          <a:noFill/>
          <a:miter lim="800000"/>
          <a:headEnd/>
          <a:tailEnd/>
        </a:ln>
        <a:effectLst/>
      </xdr:spPr>
      <xdr:txBody>
        <a:bodyPr vertOverflow="clip" horzOverflow="clip" lIns="72000" tIns="36000" rIns="36000" bIns="36000" anchor="ctr"/>
        <a:lstStyle/>
        <a:p>
          <a:pPr algn="l"/>
          <a:fld id="{FD09E113-BC7D-46DD-85B4-5819210673F8}"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19</xdr:col>
      <xdr:colOff>0</xdr:colOff>
      <xdr:row>112</xdr:row>
      <xdr:rowOff>0</xdr:rowOff>
    </xdr:from>
    <xdr:to>
      <xdr:col>21</xdr:col>
      <xdr:colOff>0</xdr:colOff>
      <xdr:row>113</xdr:row>
      <xdr:rowOff>0</xdr:rowOff>
    </xdr:to>
    <xdr:sp macro="" textlink="AT113">
      <xdr:nvSpPr>
        <xdr:cNvPr id="28814" name="Text Box 7310"/>
        <xdr:cNvSpPr txBox="1">
          <a:spLocks noChangeArrowheads="1" noTextEdit="1"/>
        </xdr:cNvSpPr>
      </xdr:nvSpPr>
      <xdr:spPr bwMode="auto">
        <a:xfrm>
          <a:off x="12040466" y="18625705"/>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249CBBFF-8927-440D-8BB2-844E08AF4A9E}"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19</xdr:col>
      <xdr:colOff>0</xdr:colOff>
      <xdr:row>113</xdr:row>
      <xdr:rowOff>0</xdr:rowOff>
    </xdr:from>
    <xdr:to>
      <xdr:col>21</xdr:col>
      <xdr:colOff>0</xdr:colOff>
      <xdr:row>114</xdr:row>
      <xdr:rowOff>0</xdr:rowOff>
    </xdr:to>
    <xdr:sp macro="" textlink="AT114">
      <xdr:nvSpPr>
        <xdr:cNvPr id="28815" name="Text Box 7311"/>
        <xdr:cNvSpPr txBox="1">
          <a:spLocks noChangeArrowheads="1" noTextEdit="1"/>
        </xdr:cNvSpPr>
      </xdr:nvSpPr>
      <xdr:spPr bwMode="auto">
        <a:xfrm>
          <a:off x="12040466" y="18785898"/>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13C577A5-5B15-4A6E-B85B-6ADBA37F7483}"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19</xdr:col>
      <xdr:colOff>0</xdr:colOff>
      <xdr:row>114</xdr:row>
      <xdr:rowOff>0</xdr:rowOff>
    </xdr:from>
    <xdr:to>
      <xdr:col>21</xdr:col>
      <xdr:colOff>0</xdr:colOff>
      <xdr:row>115</xdr:row>
      <xdr:rowOff>0</xdr:rowOff>
    </xdr:to>
    <xdr:sp macro="" textlink="AT115">
      <xdr:nvSpPr>
        <xdr:cNvPr id="28816" name="Text Box 7312"/>
        <xdr:cNvSpPr txBox="1">
          <a:spLocks noChangeArrowheads="1" noTextEdit="1"/>
        </xdr:cNvSpPr>
      </xdr:nvSpPr>
      <xdr:spPr bwMode="auto">
        <a:xfrm>
          <a:off x="12040466" y="18946091"/>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53052333-1CA2-4141-986E-60EE64688566}"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19</xdr:col>
      <xdr:colOff>0</xdr:colOff>
      <xdr:row>115</xdr:row>
      <xdr:rowOff>0</xdr:rowOff>
    </xdr:from>
    <xdr:to>
      <xdr:col>21</xdr:col>
      <xdr:colOff>0</xdr:colOff>
      <xdr:row>115</xdr:row>
      <xdr:rowOff>160193</xdr:rowOff>
    </xdr:to>
    <xdr:sp macro="" textlink="AT116">
      <xdr:nvSpPr>
        <xdr:cNvPr id="28817" name="Text Box 7313"/>
        <xdr:cNvSpPr txBox="1">
          <a:spLocks noChangeArrowheads="1" noTextEdit="1"/>
        </xdr:cNvSpPr>
      </xdr:nvSpPr>
      <xdr:spPr bwMode="auto">
        <a:xfrm>
          <a:off x="12040466" y="19106284"/>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3F67D1B3-D1BD-41CB-8D58-C643FD1DA895}"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19</xdr:col>
      <xdr:colOff>0</xdr:colOff>
      <xdr:row>115</xdr:row>
      <xdr:rowOff>160193</xdr:rowOff>
    </xdr:from>
    <xdr:to>
      <xdr:col>21</xdr:col>
      <xdr:colOff>0</xdr:colOff>
      <xdr:row>116</xdr:row>
      <xdr:rowOff>160193</xdr:rowOff>
    </xdr:to>
    <xdr:sp macro="" textlink="AT117">
      <xdr:nvSpPr>
        <xdr:cNvPr id="28818" name="Text Box 7314"/>
        <xdr:cNvSpPr txBox="1">
          <a:spLocks noChangeArrowheads="1" noTextEdit="1"/>
        </xdr:cNvSpPr>
      </xdr:nvSpPr>
      <xdr:spPr bwMode="auto">
        <a:xfrm>
          <a:off x="12040466" y="19266477"/>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A3D04C42-9EDA-4986-A8A8-EB7C089E0491}"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19</xdr:col>
      <xdr:colOff>0</xdr:colOff>
      <xdr:row>116</xdr:row>
      <xdr:rowOff>160193</xdr:rowOff>
    </xdr:from>
    <xdr:to>
      <xdr:col>21</xdr:col>
      <xdr:colOff>0</xdr:colOff>
      <xdr:row>118</xdr:row>
      <xdr:rowOff>0</xdr:rowOff>
    </xdr:to>
    <xdr:sp macro="" textlink="AT118">
      <xdr:nvSpPr>
        <xdr:cNvPr id="28819" name="Text Box 7315"/>
        <xdr:cNvSpPr txBox="1">
          <a:spLocks noChangeArrowheads="1" noTextEdit="1"/>
        </xdr:cNvSpPr>
      </xdr:nvSpPr>
      <xdr:spPr bwMode="auto">
        <a:xfrm>
          <a:off x="12040466" y="19426670"/>
          <a:ext cx="2333625" cy="160194"/>
        </a:xfrm>
        <a:prstGeom prst="rect">
          <a:avLst/>
        </a:prstGeom>
        <a:noFill/>
        <a:ln w="9525" algn="ctr">
          <a:noFill/>
          <a:miter lim="800000"/>
          <a:headEnd/>
          <a:tailEnd/>
        </a:ln>
        <a:effectLst/>
      </xdr:spPr>
      <xdr:txBody>
        <a:bodyPr vertOverflow="clip" horzOverflow="clip" lIns="72000" tIns="36000" rIns="36000" bIns="36000" anchor="ctr"/>
        <a:lstStyle/>
        <a:p>
          <a:pPr algn="l"/>
          <a:fld id="{8FC97EB8-0637-4572-9B85-E32449F0465A}"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19</xdr:col>
      <xdr:colOff>0</xdr:colOff>
      <xdr:row>118</xdr:row>
      <xdr:rowOff>0</xdr:rowOff>
    </xdr:from>
    <xdr:to>
      <xdr:col>21</xdr:col>
      <xdr:colOff>0</xdr:colOff>
      <xdr:row>119</xdr:row>
      <xdr:rowOff>0</xdr:rowOff>
    </xdr:to>
    <xdr:sp macro="" textlink="AT119">
      <xdr:nvSpPr>
        <xdr:cNvPr id="28820" name="Text Box 7316"/>
        <xdr:cNvSpPr txBox="1">
          <a:spLocks noChangeArrowheads="1" noTextEdit="1"/>
        </xdr:cNvSpPr>
      </xdr:nvSpPr>
      <xdr:spPr bwMode="auto">
        <a:xfrm>
          <a:off x="12040466" y="19586864"/>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AED093FA-5BA1-442C-B675-F8A9A6F004A9}"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19</xdr:col>
      <xdr:colOff>0</xdr:colOff>
      <xdr:row>119</xdr:row>
      <xdr:rowOff>0</xdr:rowOff>
    </xdr:from>
    <xdr:to>
      <xdr:col>21</xdr:col>
      <xdr:colOff>0</xdr:colOff>
      <xdr:row>120</xdr:row>
      <xdr:rowOff>0</xdr:rowOff>
    </xdr:to>
    <xdr:sp macro="" textlink="AT120">
      <xdr:nvSpPr>
        <xdr:cNvPr id="28821" name="Text Box 7317"/>
        <xdr:cNvSpPr txBox="1">
          <a:spLocks noChangeArrowheads="1" noTextEdit="1"/>
        </xdr:cNvSpPr>
      </xdr:nvSpPr>
      <xdr:spPr bwMode="auto">
        <a:xfrm>
          <a:off x="12040466" y="19747057"/>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73BF7C12-B526-42B8-A166-FC1DC1E314FB}"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19</xdr:col>
      <xdr:colOff>0</xdr:colOff>
      <xdr:row>120</xdr:row>
      <xdr:rowOff>0</xdr:rowOff>
    </xdr:from>
    <xdr:to>
      <xdr:col>21</xdr:col>
      <xdr:colOff>0</xdr:colOff>
      <xdr:row>121</xdr:row>
      <xdr:rowOff>0</xdr:rowOff>
    </xdr:to>
    <xdr:sp macro="" textlink="AT121">
      <xdr:nvSpPr>
        <xdr:cNvPr id="28822" name="Text Box 7318"/>
        <xdr:cNvSpPr txBox="1">
          <a:spLocks noChangeArrowheads="1" noTextEdit="1"/>
        </xdr:cNvSpPr>
      </xdr:nvSpPr>
      <xdr:spPr bwMode="auto">
        <a:xfrm>
          <a:off x="12040466" y="19907250"/>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3EECA958-2DB1-4F49-8120-25DD9161144A}"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19</xdr:col>
      <xdr:colOff>0</xdr:colOff>
      <xdr:row>121</xdr:row>
      <xdr:rowOff>0</xdr:rowOff>
    </xdr:from>
    <xdr:to>
      <xdr:col>21</xdr:col>
      <xdr:colOff>0</xdr:colOff>
      <xdr:row>121</xdr:row>
      <xdr:rowOff>160193</xdr:rowOff>
    </xdr:to>
    <xdr:sp macro="" textlink="AT122">
      <xdr:nvSpPr>
        <xdr:cNvPr id="28823" name="Text Box 7321"/>
        <xdr:cNvSpPr txBox="1">
          <a:spLocks noChangeArrowheads="1" noTextEdit="1"/>
        </xdr:cNvSpPr>
      </xdr:nvSpPr>
      <xdr:spPr bwMode="auto">
        <a:xfrm>
          <a:off x="12040466" y="20067443"/>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71C646A4-BC97-4B08-BBC6-35B6729962DB}"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xdr:col>
      <xdr:colOff>0</xdr:colOff>
      <xdr:row>19</xdr:row>
      <xdr:rowOff>0</xdr:rowOff>
    </xdr:from>
    <xdr:to>
      <xdr:col>4</xdr:col>
      <xdr:colOff>0</xdr:colOff>
      <xdr:row>23</xdr:row>
      <xdr:rowOff>0</xdr:rowOff>
    </xdr:to>
    <xdr:sp macro="" textlink="C134">
      <xdr:nvSpPr>
        <xdr:cNvPr id="2" name="Rectangle 1"/>
        <xdr:cNvSpPr/>
      </xdr:nvSpPr>
      <xdr:spPr bwMode="auto">
        <a:xfrm>
          <a:off x="66675" y="2486025"/>
          <a:ext cx="409575" cy="1333500"/>
        </a:xfrm>
        <a:prstGeom prst="rect">
          <a:avLst/>
        </a:prstGeom>
        <a:noFill/>
        <a:ln w="9525" cap="flat" cmpd="sng" algn="ctr">
          <a:noFill/>
          <a:prstDash val="solid"/>
          <a:round/>
          <a:headEnd type="none" w="med" len="med"/>
          <a:tailEnd type="none" w="med" len="med"/>
        </a:ln>
        <a:effectLst/>
      </xdr:spPr>
      <xdr:txBody>
        <a:bodyPr vertOverflow="clip" horzOverflow="clip" wrap="square" lIns="0" tIns="180000" rIns="0" bIns="0" rtlCol="0" anchor="ctr" upright="1"/>
        <a:lstStyle/>
        <a:p>
          <a:pPr algn="ctr"/>
          <a:fld id="{0E3873C2-3585-4CAC-881E-F5C31E384669}" type="TxLink">
            <a:rPr lang="en-AU" sz="1000" b="1" i="1">
              <a:solidFill>
                <a:schemeClr val="bg1"/>
              </a:solidFill>
              <a:latin typeface="Arial" pitchFamily="34" charset="0"/>
              <a:cs typeface="Arial" pitchFamily="34" charset="0"/>
            </a:rPr>
            <a:pPr algn="ctr"/>
            <a:t> </a:t>
          </a:fld>
          <a:endParaRPr lang="en-AU" sz="1000" b="1" i="1">
            <a:solidFill>
              <a:schemeClr val="bg1"/>
            </a:solidFill>
            <a:latin typeface="Arial" pitchFamily="34" charset="0"/>
            <a:cs typeface="Arial" pitchFamily="34" charset="0"/>
          </a:endParaRPr>
        </a:p>
      </xdr:txBody>
    </xdr:sp>
    <xdr:clientData/>
  </xdr:twoCellAnchor>
  <xdr:twoCellAnchor>
    <xdr:from>
      <xdr:col>11</xdr:col>
      <xdr:colOff>103779</xdr:colOff>
      <xdr:row>21</xdr:row>
      <xdr:rowOff>47625</xdr:rowOff>
    </xdr:from>
    <xdr:to>
      <xdr:col>11</xdr:col>
      <xdr:colOff>887557</xdr:colOff>
      <xdr:row>22</xdr:row>
      <xdr:rowOff>135400</xdr:rowOff>
    </xdr:to>
    <xdr:sp macro="" textlink="">
      <xdr:nvSpPr>
        <xdr:cNvPr id="116" name="AutoShape 52" descr="help">
          <a:hlinkClick xmlns:r="http://schemas.openxmlformats.org/officeDocument/2006/relationships" r:id="rId4"/>
        </xdr:cNvPr>
        <xdr:cNvSpPr>
          <a:spLocks noChangeArrowheads="1"/>
        </xdr:cNvSpPr>
      </xdr:nvSpPr>
      <xdr:spPr bwMode="auto">
        <a:xfrm>
          <a:off x="6521248" y="2143125"/>
          <a:ext cx="783778" cy="397338"/>
        </a:xfrm>
        <a:prstGeom prst="roundRect">
          <a:avLst>
            <a:gd name="adj" fmla="val 21741"/>
          </a:avLst>
        </a:prstGeom>
        <a:gradFill rotWithShape="1">
          <a:gsLst>
            <a:gs pos="0">
              <a:srgbClr val="FF0000"/>
            </a:gs>
            <a:gs pos="100000">
              <a:srgbClr val="FF0000">
                <a:gamma/>
                <a:shade val="46275"/>
                <a:invGamma/>
              </a:srgbClr>
            </a:gs>
          </a:gsLst>
          <a:lin ang="5400000" scaled="1"/>
        </a:gradFill>
        <a:ln w="19050" algn="ctr">
          <a:solidFill>
            <a:schemeClr val="bg1"/>
          </a:solidFill>
          <a:round/>
          <a:headEnd/>
          <a:tailEnd/>
        </a:ln>
        <a:effectLst/>
      </xdr:spPr>
      <xdr:txBody>
        <a:bodyPr vertOverflow="clip" wrap="square" lIns="27432" tIns="22860" rIns="27432" bIns="22860" anchor="ctr" upright="1"/>
        <a:lstStyle/>
        <a:p>
          <a:pPr algn="ctr" rtl="0">
            <a:defRPr sz="1000"/>
          </a:pPr>
          <a:r>
            <a:rPr lang="en-AU" sz="1000" b="0" i="0" u="none" strike="noStrike" baseline="0">
              <a:solidFill>
                <a:srgbClr val="FFFFFF"/>
              </a:solidFill>
              <a:latin typeface="Arial"/>
              <a:cs typeface="Arial"/>
            </a:rPr>
            <a:t>Adjustment Factors</a:t>
          </a:r>
        </a:p>
      </xdr:txBody>
    </xdr:sp>
    <xdr:clientData/>
  </xdr:twoCellAnchor>
  <xdr:twoCellAnchor>
    <xdr:from>
      <xdr:col>15</xdr:col>
      <xdr:colOff>115684</xdr:colOff>
      <xdr:row>21</xdr:row>
      <xdr:rowOff>56284</xdr:rowOff>
    </xdr:from>
    <xdr:to>
      <xdr:col>15</xdr:col>
      <xdr:colOff>899462</xdr:colOff>
      <xdr:row>22</xdr:row>
      <xdr:rowOff>144059</xdr:rowOff>
    </xdr:to>
    <xdr:sp macro="" textlink="">
      <xdr:nvSpPr>
        <xdr:cNvPr id="117" name="AutoShape 52" descr="help">
          <a:hlinkClick xmlns:r="http://schemas.openxmlformats.org/officeDocument/2006/relationships" r:id="rId4"/>
        </xdr:cNvPr>
        <xdr:cNvSpPr>
          <a:spLocks noChangeArrowheads="1"/>
        </xdr:cNvSpPr>
      </xdr:nvSpPr>
      <xdr:spPr bwMode="auto">
        <a:xfrm>
          <a:off x="9307309" y="2151784"/>
          <a:ext cx="783778" cy="397338"/>
        </a:xfrm>
        <a:prstGeom prst="roundRect">
          <a:avLst>
            <a:gd name="adj" fmla="val 21741"/>
          </a:avLst>
        </a:prstGeom>
        <a:gradFill rotWithShape="1">
          <a:gsLst>
            <a:gs pos="0">
              <a:srgbClr val="FF0000"/>
            </a:gs>
            <a:gs pos="100000">
              <a:srgbClr val="FF0000">
                <a:gamma/>
                <a:shade val="46275"/>
                <a:invGamma/>
              </a:srgbClr>
            </a:gs>
          </a:gsLst>
          <a:lin ang="5400000" scaled="1"/>
        </a:gradFill>
        <a:ln w="19050" algn="ctr">
          <a:solidFill>
            <a:schemeClr val="bg1"/>
          </a:solidFill>
          <a:round/>
          <a:headEnd/>
          <a:tailEnd/>
        </a:ln>
        <a:effectLst/>
      </xdr:spPr>
      <xdr:txBody>
        <a:bodyPr vertOverflow="clip" wrap="square" lIns="27432" tIns="22860" rIns="27432" bIns="22860" anchor="ctr" upright="1"/>
        <a:lstStyle/>
        <a:p>
          <a:pPr algn="ctr" rtl="0">
            <a:defRPr sz="1000"/>
          </a:pPr>
          <a:r>
            <a:rPr lang="en-AU" sz="1000" b="0" i="0" u="none" strike="noStrike" baseline="0">
              <a:solidFill>
                <a:srgbClr val="FFFFFF"/>
              </a:solidFill>
              <a:latin typeface="Arial"/>
              <a:cs typeface="Arial"/>
            </a:rPr>
            <a:t>Adjustment Factors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9525</xdr:colOff>
      <xdr:row>0</xdr:row>
      <xdr:rowOff>85725</xdr:rowOff>
    </xdr:from>
    <xdr:to>
      <xdr:col>13</xdr:col>
      <xdr:colOff>1133475</xdr:colOff>
      <xdr:row>4</xdr:row>
      <xdr:rowOff>85725</xdr:rowOff>
    </xdr:to>
    <xdr:sp macro="" textlink="$D$5">
      <xdr:nvSpPr>
        <xdr:cNvPr id="6145" name="Text Box 1"/>
        <xdr:cNvSpPr txBox="1">
          <a:spLocks noChangeArrowheads="1" noTextEdit="1"/>
        </xdr:cNvSpPr>
      </xdr:nvSpPr>
      <xdr:spPr bwMode="auto">
        <a:xfrm>
          <a:off x="1333500" y="85725"/>
          <a:ext cx="8743950" cy="647700"/>
        </a:xfrm>
        <a:prstGeom prst="rect">
          <a:avLst/>
        </a:prstGeom>
        <a:gradFill rotWithShape="1">
          <a:gsLst>
            <a:gs pos="0">
              <a:srgbClr val="00CCFF"/>
            </a:gs>
            <a:gs pos="100000">
              <a:srgbClr val="00CCFF">
                <a:gamma/>
                <a:shade val="46275"/>
                <a:invGamma/>
              </a:srgbClr>
            </a:gs>
          </a:gsLst>
          <a:path path="shape">
            <a:fillToRect l="50000" t="50000" r="50000" b="50000"/>
          </a:path>
        </a:gradFill>
        <a:ln w="9525">
          <a:solidFill>
            <a:srgbClr val="000000"/>
          </a:solidFill>
          <a:miter lim="800000"/>
          <a:headEnd/>
          <a:tailEnd/>
        </a:ln>
      </xdr:spPr>
      <xdr:txBody>
        <a:bodyPr vertOverflow="clip" wrap="square" lIns="45720" tIns="36576" rIns="45720" bIns="36576" anchor="ctr" upright="1"/>
        <a:lstStyle/>
        <a:p>
          <a:pPr algn="ctr" rtl="0">
            <a:defRPr sz="1000"/>
          </a:pPr>
          <a:fld id="{729CA674-2F44-4C74-ADB5-579A75CC0F7D}" type="TxLink">
            <a:rPr lang="en-AU" sz="1800" b="0" i="0" u="none" strike="noStrike" baseline="0">
              <a:solidFill>
                <a:srgbClr val="FFFFFF"/>
              </a:solidFill>
              <a:latin typeface="Arial"/>
              <a:cs typeface="Arial"/>
            </a:rPr>
            <a:pPr algn="ctr" rtl="0">
              <a:defRPr sz="1000"/>
            </a:pPr>
            <a:t>ILLUMINATION POWER DENSITY ADJUSTMENT FACTOR FOR A CONTROL DEVICE</a:t>
          </a:fld>
          <a:endParaRPr lang="en-AU" sz="1800" b="0" i="0" u="none" strike="noStrike" baseline="0">
            <a:solidFill>
              <a:srgbClr val="FFFFFF"/>
            </a:solidFill>
            <a:latin typeface="Arial"/>
            <a:cs typeface="Arial"/>
          </a:endParaRPr>
        </a:p>
      </xdr:txBody>
    </xdr:sp>
    <xdr:clientData/>
  </xdr:twoCellAnchor>
  <xdr:twoCellAnchor>
    <xdr:from>
      <xdr:col>2</xdr:col>
      <xdr:colOff>38099</xdr:colOff>
      <xdr:row>4</xdr:row>
      <xdr:rowOff>171449</xdr:rowOff>
    </xdr:from>
    <xdr:to>
      <xdr:col>3</xdr:col>
      <xdr:colOff>245452</xdr:colOff>
      <xdr:row>6</xdr:row>
      <xdr:rowOff>56743</xdr:rowOff>
    </xdr:to>
    <xdr:sp macro="" textlink="">
      <xdr:nvSpPr>
        <xdr:cNvPr id="6148" name="AutoShape 4" descr="help">
          <a:hlinkClick xmlns:r="http://schemas.openxmlformats.org/officeDocument/2006/relationships" r:id="rId1"/>
        </xdr:cNvPr>
        <xdr:cNvSpPr>
          <a:spLocks noChangeArrowheads="1"/>
        </xdr:cNvSpPr>
      </xdr:nvSpPr>
      <xdr:spPr bwMode="auto">
        <a:xfrm>
          <a:off x="1360393" y="798978"/>
          <a:ext cx="1440000" cy="468000"/>
        </a:xfrm>
        <a:prstGeom prst="roundRect">
          <a:avLst>
            <a:gd name="adj" fmla="val 21741"/>
          </a:avLst>
        </a:prstGeom>
        <a:gradFill rotWithShape="1">
          <a:gsLst>
            <a:gs pos="0">
              <a:srgbClr val="FF0000"/>
            </a:gs>
            <a:gs pos="100000">
              <a:srgbClr val="FF0000">
                <a:gamma/>
                <a:shade val="46275"/>
                <a:invGamma/>
              </a:srgbClr>
            </a:gs>
          </a:gsLst>
          <a:lin ang="5400000" scaled="1"/>
        </a:gradFill>
        <a:ln w="9525" algn="ctr">
          <a:solidFill>
            <a:srgbClr val="800000"/>
          </a:solidFill>
          <a:round/>
          <a:headEnd/>
          <a:tailEnd/>
        </a:ln>
        <a:effectLst/>
      </xdr:spPr>
      <xdr:txBody>
        <a:bodyPr vertOverflow="clip" wrap="square" lIns="27432" tIns="22860" rIns="27432" bIns="22860" anchor="ctr" upright="1"/>
        <a:lstStyle/>
        <a:p>
          <a:pPr algn="ctr" rtl="0">
            <a:defRPr sz="1000"/>
          </a:pPr>
          <a:r>
            <a:rPr lang="en-AU" sz="1100" b="1" i="0" u="none" strike="noStrike" baseline="0">
              <a:solidFill>
                <a:srgbClr val="FFFFFF"/>
              </a:solidFill>
              <a:latin typeface="Arial"/>
              <a:cs typeface="Arial"/>
            </a:rPr>
            <a:t>Main Menu</a:t>
          </a:r>
        </a:p>
      </xdr:txBody>
    </xdr:sp>
    <xdr:clientData/>
  </xdr:twoCellAnchor>
  <xdr:twoCellAnchor>
    <xdr:from>
      <xdr:col>10</xdr:col>
      <xdr:colOff>571500</xdr:colOff>
      <xdr:row>4</xdr:row>
      <xdr:rowOff>190499</xdr:rowOff>
    </xdr:from>
    <xdr:to>
      <xdr:col>12</xdr:col>
      <xdr:colOff>465088</xdr:colOff>
      <xdr:row>6</xdr:row>
      <xdr:rowOff>75793</xdr:rowOff>
    </xdr:to>
    <xdr:sp macro="" textlink="">
      <xdr:nvSpPr>
        <xdr:cNvPr id="6149" name="AutoShape 5" descr="help">
          <a:hlinkClick xmlns:r="http://schemas.openxmlformats.org/officeDocument/2006/relationships" r:id="rId2"/>
        </xdr:cNvPr>
        <xdr:cNvSpPr>
          <a:spLocks noChangeArrowheads="1"/>
        </xdr:cNvSpPr>
      </xdr:nvSpPr>
      <xdr:spPr bwMode="auto">
        <a:xfrm>
          <a:off x="6915150" y="838199"/>
          <a:ext cx="1427113" cy="475844"/>
        </a:xfrm>
        <a:prstGeom prst="roundRect">
          <a:avLst>
            <a:gd name="adj" fmla="val 21741"/>
          </a:avLst>
        </a:prstGeom>
        <a:gradFill rotWithShape="1">
          <a:gsLst>
            <a:gs pos="0">
              <a:srgbClr val="FF0000"/>
            </a:gs>
            <a:gs pos="100000">
              <a:srgbClr val="FF0000">
                <a:gamma/>
                <a:shade val="46275"/>
                <a:invGamma/>
              </a:srgbClr>
            </a:gs>
          </a:gsLst>
          <a:lin ang="5400000" scaled="1"/>
        </a:gradFill>
        <a:ln w="9525" algn="ctr">
          <a:solidFill>
            <a:srgbClr val="800000"/>
          </a:solidFill>
          <a:round/>
          <a:headEnd/>
          <a:tailEnd/>
        </a:ln>
        <a:effectLst/>
      </xdr:spPr>
      <xdr:txBody>
        <a:bodyPr vertOverflow="clip" wrap="square" lIns="27432" tIns="22860" rIns="27432" bIns="22860" anchor="ctr" upright="1"/>
        <a:lstStyle/>
        <a:p>
          <a:pPr algn="ctr" rtl="0">
            <a:defRPr sz="1000"/>
          </a:pPr>
          <a:r>
            <a:rPr lang="en-AU" sz="1100" b="0" i="0" u="none" strike="noStrike" baseline="0">
              <a:solidFill>
                <a:srgbClr val="FFFFFF"/>
              </a:solidFill>
              <a:latin typeface="Arial"/>
              <a:cs typeface="Arial"/>
            </a:rPr>
            <a:t>Non Residential Lighting Calculator</a:t>
          </a:r>
        </a:p>
      </xdr:txBody>
    </xdr:sp>
    <xdr:clientData/>
  </xdr:twoCellAnchor>
  <xdr:twoCellAnchor>
    <xdr:from>
      <xdr:col>12</xdr:col>
      <xdr:colOff>600075</xdr:colOff>
      <xdr:row>4</xdr:row>
      <xdr:rowOff>190499</xdr:rowOff>
    </xdr:from>
    <xdr:to>
      <xdr:col>13</xdr:col>
      <xdr:colOff>1121193</xdr:colOff>
      <xdr:row>6</xdr:row>
      <xdr:rowOff>75793</xdr:rowOff>
    </xdr:to>
    <xdr:sp macro="" textlink="">
      <xdr:nvSpPr>
        <xdr:cNvPr id="6152" name="AutoShape 8" descr="help">
          <a:hlinkClick xmlns:r="http://schemas.openxmlformats.org/officeDocument/2006/relationships" r:id="rId3"/>
        </xdr:cNvPr>
        <xdr:cNvSpPr>
          <a:spLocks noChangeArrowheads="1"/>
        </xdr:cNvSpPr>
      </xdr:nvSpPr>
      <xdr:spPr bwMode="auto">
        <a:xfrm>
          <a:off x="8477250" y="838199"/>
          <a:ext cx="1435518" cy="475844"/>
        </a:xfrm>
        <a:prstGeom prst="roundRect">
          <a:avLst>
            <a:gd name="adj" fmla="val 21741"/>
          </a:avLst>
        </a:prstGeom>
        <a:gradFill rotWithShape="1">
          <a:gsLst>
            <a:gs pos="0">
              <a:srgbClr val="FF0000"/>
            </a:gs>
            <a:gs pos="100000">
              <a:srgbClr val="FF0000">
                <a:gamma/>
                <a:shade val="46275"/>
                <a:invGamma/>
              </a:srgbClr>
            </a:gs>
          </a:gsLst>
          <a:lin ang="5400000" scaled="1"/>
        </a:gradFill>
        <a:ln w="9525" algn="ctr">
          <a:solidFill>
            <a:srgbClr val="800000"/>
          </a:solidFill>
          <a:round/>
          <a:headEnd/>
          <a:tailEnd/>
        </a:ln>
        <a:effectLst/>
      </xdr:spPr>
      <xdr:txBody>
        <a:bodyPr vertOverflow="clip" wrap="square" lIns="27432" tIns="22860" rIns="27432" bIns="0" anchor="t" upright="1"/>
        <a:lstStyle/>
        <a:p>
          <a:pPr algn="ctr" rtl="0">
            <a:defRPr sz="1000"/>
          </a:pPr>
          <a:r>
            <a:rPr lang="en-AU" sz="1100" b="0" i="0" u="none" strike="noStrike" baseline="0">
              <a:solidFill>
                <a:srgbClr val="FFFFFF"/>
              </a:solidFill>
              <a:latin typeface="Arial"/>
              <a:cs typeface="Arial"/>
            </a:rPr>
            <a:t>Residential Lighting Calculator</a:t>
          </a:r>
          <a:endParaRPr lang="en-AU" sz="1200" b="0" i="0" u="none" strike="noStrike" baseline="0">
            <a:solidFill>
              <a:srgbClr val="FFFFFF"/>
            </a:solidFill>
            <a:latin typeface="Arial"/>
            <a:cs typeface="Arial"/>
          </a:endParaRPr>
        </a:p>
        <a:p>
          <a:pPr algn="ctr" rtl="0">
            <a:defRPr sz="1000"/>
          </a:pPr>
          <a:endParaRPr lang="en-AU" sz="1200" b="0" i="0" u="none" strike="noStrike" baseline="0">
            <a:solidFill>
              <a:srgbClr val="FFFFFF"/>
            </a:solidFill>
            <a:latin typeface="Arial"/>
            <a:cs typeface="Aria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0</xdr:colOff>
      <xdr:row>14</xdr:row>
      <xdr:rowOff>0</xdr:rowOff>
    </xdr:from>
    <xdr:to>
      <xdr:col>13</xdr:col>
      <xdr:colOff>971550</xdr:colOff>
      <xdr:row>19</xdr:row>
      <xdr:rowOff>38100</xdr:rowOff>
    </xdr:to>
    <xdr:sp macro="" textlink="$H$17">
      <xdr:nvSpPr>
        <xdr:cNvPr id="5126" name="Text Box 6"/>
        <xdr:cNvSpPr txBox="1">
          <a:spLocks noChangeArrowheads="1" noTextEdit="1"/>
        </xdr:cNvSpPr>
      </xdr:nvSpPr>
      <xdr:spPr bwMode="auto">
        <a:xfrm>
          <a:off x="3895725" y="2352675"/>
          <a:ext cx="5800725" cy="847725"/>
        </a:xfrm>
        <a:prstGeom prst="rect">
          <a:avLst/>
        </a:prstGeom>
        <a:gradFill rotWithShape="1">
          <a:gsLst>
            <a:gs pos="0">
              <a:srgbClr val="00CCFF"/>
            </a:gs>
            <a:gs pos="100000">
              <a:srgbClr val="00CCFF">
                <a:gamma/>
                <a:shade val="46275"/>
                <a:invGamma/>
              </a:srgbClr>
            </a:gs>
          </a:gsLst>
          <a:path path="shape">
            <a:fillToRect l="50000" t="50000" r="50000" b="50000"/>
          </a:path>
        </a:gradFill>
        <a:ln w="9525">
          <a:solidFill>
            <a:srgbClr val="000000"/>
          </a:solidFill>
          <a:miter lim="800000"/>
          <a:headEnd/>
          <a:tailEnd/>
        </a:ln>
      </xdr:spPr>
      <xdr:txBody>
        <a:bodyPr vertOverflow="clip" wrap="square" lIns="36576" tIns="32004" rIns="36576" bIns="32004" anchor="ctr" upright="1"/>
        <a:lstStyle/>
        <a:p>
          <a:pPr algn="ctr" rtl="0">
            <a:defRPr sz="1000"/>
          </a:pPr>
          <a:fld id="{BBC1FE2C-8322-4F97-91C2-781F0FF8A0F1}" type="TxLink">
            <a:rPr lang="en-AU" sz="1400" b="1" i="1" u="none" strike="noStrike" baseline="0">
              <a:solidFill>
                <a:srgbClr val="FFFFFF"/>
              </a:solidFill>
              <a:latin typeface="Arial"/>
              <a:cs typeface="Arial"/>
            </a:rPr>
            <a:pPr algn="ctr" rtl="0">
              <a:defRPr sz="1000"/>
            </a:pPr>
            <a:t>Multiple Lighting System Calculator</a:t>
          </a:fld>
          <a:endParaRPr lang="en-AU" sz="1400" b="1" i="1" u="none" strike="noStrike" baseline="0">
            <a:solidFill>
              <a:srgbClr val="FFFFFF"/>
            </a:solidFill>
            <a:latin typeface="Arial"/>
            <a:cs typeface="Arial"/>
          </a:endParaRPr>
        </a:p>
      </xdr:txBody>
    </xdr:sp>
    <xdr:clientData/>
  </xdr:twoCellAnchor>
  <xdr:twoCellAnchor>
    <xdr:from>
      <xdr:col>2</xdr:col>
      <xdr:colOff>609600</xdr:colOff>
      <xdr:row>6</xdr:row>
      <xdr:rowOff>47625</xdr:rowOff>
    </xdr:from>
    <xdr:to>
      <xdr:col>15</xdr:col>
      <xdr:colOff>323850</xdr:colOff>
      <xdr:row>13</xdr:row>
      <xdr:rowOff>19050</xdr:rowOff>
    </xdr:to>
    <xdr:sp macro="" textlink="">
      <xdr:nvSpPr>
        <xdr:cNvPr id="5127" name="Text Box 7"/>
        <xdr:cNvSpPr txBox="1">
          <a:spLocks noChangeArrowheads="1"/>
        </xdr:cNvSpPr>
      </xdr:nvSpPr>
      <xdr:spPr bwMode="auto">
        <a:xfrm>
          <a:off x="2476500" y="1019175"/>
          <a:ext cx="8858250" cy="1190625"/>
        </a:xfrm>
        <a:prstGeom prst="rect">
          <a:avLst/>
        </a:prstGeom>
        <a:gradFill rotWithShape="1">
          <a:gsLst>
            <a:gs pos="0">
              <a:srgbClr val="0000FF"/>
            </a:gs>
            <a:gs pos="100000">
              <a:srgbClr val="0000FF">
                <a:gamma/>
                <a:shade val="46275"/>
                <a:invGamma/>
              </a:srgbClr>
            </a:gs>
          </a:gsLst>
          <a:path path="shape">
            <a:fillToRect l="50000" t="50000" r="50000" b="50000"/>
          </a:path>
        </a:gradFill>
        <a:ln w="9525">
          <a:solidFill>
            <a:srgbClr val="000000"/>
          </a:solidFill>
          <a:miter lim="800000"/>
          <a:headEnd/>
          <a:tailEnd/>
        </a:ln>
      </xdr:spPr>
      <xdr:txBody>
        <a:bodyPr vertOverflow="clip" wrap="square" lIns="36576" tIns="22860" rIns="0" bIns="0" anchor="t" upright="1"/>
        <a:lstStyle/>
        <a:p>
          <a:pPr algn="l" rtl="0">
            <a:defRPr sz="1000"/>
          </a:pPr>
          <a:r>
            <a:rPr lang="en-AU" sz="1200" b="0" i="1" u="none" strike="noStrike" baseline="0">
              <a:solidFill>
                <a:srgbClr val="FFFFFF"/>
              </a:solidFill>
              <a:latin typeface="Arial"/>
              <a:cs typeface="Arial"/>
            </a:rPr>
            <a:t>Note: In determining the design illumination power load for multiple lighting systems serving the same space you must use the total illumination power load of all systems; or </a:t>
          </a:r>
        </a:p>
        <a:p>
          <a:pPr algn="l" rtl="0">
            <a:defRPr sz="1000"/>
          </a:pPr>
          <a:r>
            <a:rPr lang="en-AU" sz="1200" b="0" i="1" u="none" strike="noStrike" baseline="0">
              <a:solidFill>
                <a:srgbClr val="FFFFFF"/>
              </a:solidFill>
              <a:latin typeface="Arial"/>
              <a:cs typeface="Arial"/>
            </a:rPr>
            <a:t>for a control system that permits only one system to operate at a time, the design illumination power load is</a:t>
          </a:r>
          <a:r>
            <a:rPr lang="en-AU" sz="1200" b="0" i="0" u="none" strike="noStrike" baseline="0">
              <a:solidFill>
                <a:srgbClr val="FFFFFF"/>
              </a:solidFill>
              <a:latin typeface="Arial"/>
              <a:cs typeface="Arial"/>
            </a:rPr>
            <a:t>—</a:t>
          </a:r>
          <a:endParaRPr lang="en-AU" sz="1200" b="0" i="1" u="none" strike="noStrike" baseline="0">
            <a:solidFill>
              <a:srgbClr val="FFFFFF"/>
            </a:solidFill>
            <a:latin typeface="Arial"/>
            <a:cs typeface="Arial"/>
          </a:endParaRPr>
        </a:p>
        <a:p>
          <a:pPr algn="l" rtl="0">
            <a:defRPr sz="1000"/>
          </a:pPr>
          <a:r>
            <a:rPr lang="en-AU" sz="1200" b="0" i="1" u="none" strike="noStrike" baseline="0">
              <a:solidFill>
                <a:srgbClr val="FFFFFF"/>
              </a:solidFill>
              <a:latin typeface="Arial"/>
              <a:cs typeface="Arial"/>
            </a:rPr>
            <a:t>based on the highest illumination power load; or </a:t>
          </a:r>
        </a:p>
        <a:p>
          <a:pPr algn="l" rtl="0">
            <a:defRPr sz="1000"/>
          </a:pPr>
          <a:r>
            <a:rPr lang="en-AU" sz="1200" b="0" i="1" u="none" strike="noStrike" baseline="0">
              <a:solidFill>
                <a:srgbClr val="FFFFFF"/>
              </a:solidFill>
              <a:latin typeface="Arial"/>
              <a:cs typeface="Arial"/>
            </a:rPr>
            <a:t>determined by the formula  </a:t>
          </a:r>
          <a:r>
            <a:rPr lang="en-AU" sz="1200" b="0" i="0" u="none" strike="noStrike" baseline="0">
              <a:solidFill>
                <a:srgbClr val="FFFFFF"/>
              </a:solidFill>
              <a:latin typeface="Arial"/>
              <a:cs typeface="Arial"/>
            </a:rPr>
            <a:t>[H x T/2 + P x (100 - T/2)] / 100 (By entering the required data below the formula will be calculated automatically)</a:t>
          </a:r>
        </a:p>
      </xdr:txBody>
    </xdr:sp>
    <xdr:clientData/>
  </xdr:twoCellAnchor>
  <xdr:twoCellAnchor>
    <xdr:from>
      <xdr:col>6</xdr:col>
      <xdr:colOff>476250</xdr:colOff>
      <xdr:row>1</xdr:row>
      <xdr:rowOff>114300</xdr:rowOff>
    </xdr:from>
    <xdr:to>
      <xdr:col>9</xdr:col>
      <xdr:colOff>495300</xdr:colOff>
      <xdr:row>4</xdr:row>
      <xdr:rowOff>76200</xdr:rowOff>
    </xdr:to>
    <xdr:sp macro="" textlink="">
      <xdr:nvSpPr>
        <xdr:cNvPr id="5133" name="AutoShape 13" descr="help">
          <a:hlinkClick xmlns:r="http://schemas.openxmlformats.org/officeDocument/2006/relationships" r:id="rId1"/>
        </xdr:cNvPr>
        <xdr:cNvSpPr>
          <a:spLocks noChangeArrowheads="1"/>
        </xdr:cNvSpPr>
      </xdr:nvSpPr>
      <xdr:spPr bwMode="auto">
        <a:xfrm>
          <a:off x="4772025" y="276225"/>
          <a:ext cx="1981200" cy="447675"/>
        </a:xfrm>
        <a:prstGeom prst="roundRect">
          <a:avLst>
            <a:gd name="adj" fmla="val 21741"/>
          </a:avLst>
        </a:prstGeom>
        <a:gradFill rotWithShape="1">
          <a:gsLst>
            <a:gs pos="0">
              <a:srgbClr val="FF0000"/>
            </a:gs>
            <a:gs pos="100000">
              <a:srgbClr val="FF0000">
                <a:gamma/>
                <a:shade val="46275"/>
                <a:invGamma/>
              </a:srgbClr>
            </a:gs>
          </a:gsLst>
          <a:lin ang="5400000" scaled="1"/>
        </a:gradFill>
        <a:ln w="9525" algn="ctr">
          <a:solidFill>
            <a:srgbClr val="800000"/>
          </a:solidFill>
          <a:round/>
          <a:headEnd/>
          <a:tailEnd/>
        </a:ln>
        <a:effectLst/>
      </xdr:spPr>
      <xdr:txBody>
        <a:bodyPr vertOverflow="clip" wrap="square" lIns="36576" tIns="22860" rIns="36576" bIns="22860" anchor="ctr" upright="1"/>
        <a:lstStyle/>
        <a:p>
          <a:pPr algn="ctr" rtl="0">
            <a:defRPr sz="1000"/>
          </a:pPr>
          <a:r>
            <a:rPr lang="en-AU" sz="1200" b="1" i="0" u="none" strike="noStrike" baseline="0">
              <a:solidFill>
                <a:srgbClr val="FFFFFF"/>
              </a:solidFill>
              <a:latin typeface="Arial"/>
              <a:cs typeface="Arial"/>
            </a:rPr>
            <a:t>Main Menu</a:t>
          </a:r>
        </a:p>
      </xdr:txBody>
    </xdr:sp>
    <xdr:clientData/>
  </xdr:twoCellAnchor>
  <xdr:twoCellAnchor>
    <xdr:from>
      <xdr:col>9</xdr:col>
      <xdr:colOff>704850</xdr:colOff>
      <xdr:row>1</xdr:row>
      <xdr:rowOff>114300</xdr:rowOff>
    </xdr:from>
    <xdr:to>
      <xdr:col>12</xdr:col>
      <xdr:colOff>581025</xdr:colOff>
      <xdr:row>4</xdr:row>
      <xdr:rowOff>76200</xdr:rowOff>
    </xdr:to>
    <xdr:sp macro="" textlink="">
      <xdr:nvSpPr>
        <xdr:cNvPr id="5136" name="AutoShape 16" descr="help">
          <a:hlinkClick xmlns:r="http://schemas.openxmlformats.org/officeDocument/2006/relationships" r:id="rId2"/>
        </xdr:cNvPr>
        <xdr:cNvSpPr>
          <a:spLocks noChangeArrowheads="1"/>
        </xdr:cNvSpPr>
      </xdr:nvSpPr>
      <xdr:spPr bwMode="auto">
        <a:xfrm>
          <a:off x="6962775" y="276225"/>
          <a:ext cx="1990725" cy="447675"/>
        </a:xfrm>
        <a:prstGeom prst="roundRect">
          <a:avLst>
            <a:gd name="adj" fmla="val 21741"/>
          </a:avLst>
        </a:prstGeom>
        <a:gradFill rotWithShape="1">
          <a:gsLst>
            <a:gs pos="0">
              <a:srgbClr val="FF0000"/>
            </a:gs>
            <a:gs pos="100000">
              <a:srgbClr val="FF0000">
                <a:gamma/>
                <a:shade val="46275"/>
                <a:invGamma/>
              </a:srgbClr>
            </a:gs>
          </a:gsLst>
          <a:lin ang="5400000" scaled="1"/>
        </a:gradFill>
        <a:ln w="9525" algn="ctr">
          <a:solidFill>
            <a:srgbClr val="800000"/>
          </a:solidFill>
          <a:round/>
          <a:headEnd/>
          <a:tailEnd/>
        </a:ln>
        <a:effectLst/>
      </xdr:spPr>
      <xdr:txBody>
        <a:bodyPr vertOverflow="clip" wrap="square" lIns="36576" tIns="22860" rIns="36576" bIns="22860" anchor="ctr" upright="1"/>
        <a:lstStyle/>
        <a:p>
          <a:pPr algn="ctr" rtl="0">
            <a:defRPr sz="1000"/>
          </a:pPr>
          <a:r>
            <a:rPr lang="en-AU" sz="1200" b="0" i="0" u="none" strike="noStrike" baseline="0">
              <a:solidFill>
                <a:srgbClr val="FFFFFF"/>
              </a:solidFill>
              <a:latin typeface="Arial"/>
              <a:cs typeface="Arial"/>
            </a:rPr>
            <a:t>Return to calculator</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xdr:colOff>
      <xdr:row>6</xdr:row>
      <xdr:rowOff>0</xdr:rowOff>
    </xdr:from>
    <xdr:to>
      <xdr:col>4</xdr:col>
      <xdr:colOff>0</xdr:colOff>
      <xdr:row>7</xdr:row>
      <xdr:rowOff>114300</xdr:rowOff>
    </xdr:to>
    <xdr:sp macro="" textlink="">
      <xdr:nvSpPr>
        <xdr:cNvPr id="20481" name="AutoShape 1" descr="help">
          <a:hlinkClick xmlns:r="http://schemas.openxmlformats.org/officeDocument/2006/relationships" r:id="rId1"/>
        </xdr:cNvPr>
        <xdr:cNvSpPr>
          <a:spLocks noChangeArrowheads="1"/>
        </xdr:cNvSpPr>
      </xdr:nvSpPr>
      <xdr:spPr bwMode="auto">
        <a:xfrm>
          <a:off x="142876" y="971550"/>
          <a:ext cx="1771649" cy="276225"/>
        </a:xfrm>
        <a:prstGeom prst="roundRect">
          <a:avLst>
            <a:gd name="adj" fmla="val 21741"/>
          </a:avLst>
        </a:prstGeom>
        <a:gradFill rotWithShape="1">
          <a:gsLst>
            <a:gs pos="0">
              <a:srgbClr val="FF0000"/>
            </a:gs>
            <a:gs pos="100000">
              <a:srgbClr val="FF0000">
                <a:gamma/>
                <a:shade val="46275"/>
                <a:invGamma/>
              </a:srgbClr>
            </a:gs>
          </a:gsLst>
          <a:lin ang="5400000" scaled="1"/>
        </a:gradFill>
        <a:ln w="9525" algn="ctr">
          <a:solidFill>
            <a:srgbClr val="800000"/>
          </a:solidFill>
          <a:round/>
          <a:headEnd/>
          <a:tailEnd/>
        </a:ln>
        <a:effectLst/>
      </xdr:spPr>
      <xdr:txBody>
        <a:bodyPr vertOverflow="clip" wrap="square" lIns="36576" tIns="22860" rIns="36576" bIns="22860" anchor="ctr" upright="1"/>
        <a:lstStyle/>
        <a:p>
          <a:pPr algn="ctr" rtl="0">
            <a:defRPr sz="1000"/>
          </a:pPr>
          <a:r>
            <a:rPr lang="en-AU" sz="1200" b="0" i="0" u="none" strike="noStrike" baseline="0">
              <a:solidFill>
                <a:srgbClr val="FFFFFF"/>
              </a:solidFill>
              <a:latin typeface="Arial"/>
              <a:cs typeface="Arial"/>
            </a:rPr>
            <a:t>Return to Main Menu</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12</xdr:col>
      <xdr:colOff>361950</xdr:colOff>
      <xdr:row>153</xdr:row>
      <xdr:rowOff>142875</xdr:rowOff>
    </xdr:from>
    <xdr:to>
      <xdr:col>14</xdr:col>
      <xdr:colOff>57150</xdr:colOff>
      <xdr:row>157</xdr:row>
      <xdr:rowOff>0</xdr:rowOff>
    </xdr:to>
    <xdr:sp macro="" textlink="">
      <xdr:nvSpPr>
        <xdr:cNvPr id="21754" name="Rectangle 29"/>
        <xdr:cNvSpPr>
          <a:spLocks noChangeArrowheads="1"/>
        </xdr:cNvSpPr>
      </xdr:nvSpPr>
      <xdr:spPr bwMode="auto">
        <a:xfrm>
          <a:off x="7677150" y="30546675"/>
          <a:ext cx="914400" cy="914400"/>
        </a:xfrm>
        <a:prstGeom prst="rect">
          <a:avLst/>
        </a:prstGeom>
        <a:noFill/>
        <a:ln w="9525" algn="ctr">
          <a:noFill/>
          <a:miter lim="800000"/>
          <a:headEnd/>
          <a:tailEnd/>
        </a:ln>
      </xdr:spPr>
    </xdr:sp>
    <xdr:clientData/>
  </xdr:twoCellAnchor>
  <xdr:twoCellAnchor>
    <xdr:from>
      <xdr:col>18</xdr:col>
      <xdr:colOff>0</xdr:colOff>
      <xdr:row>54</xdr:row>
      <xdr:rowOff>61986</xdr:rowOff>
    </xdr:from>
    <xdr:to>
      <xdr:col>19</xdr:col>
      <xdr:colOff>479551</xdr:colOff>
      <xdr:row>54</xdr:row>
      <xdr:rowOff>357186</xdr:rowOff>
    </xdr:to>
    <xdr:sp macro="" textlink="">
      <xdr:nvSpPr>
        <xdr:cNvPr id="21542" name="AutoShape 38" descr="help">
          <a:hlinkClick xmlns:r="http://schemas.openxmlformats.org/officeDocument/2006/relationships" r:id="rId1"/>
        </xdr:cNvPr>
        <xdr:cNvSpPr>
          <a:spLocks noChangeArrowheads="1"/>
        </xdr:cNvSpPr>
      </xdr:nvSpPr>
      <xdr:spPr bwMode="auto">
        <a:xfrm>
          <a:off x="9953625" y="11079236"/>
          <a:ext cx="1066926" cy="295200"/>
        </a:xfrm>
        <a:prstGeom prst="roundRect">
          <a:avLst>
            <a:gd name="adj" fmla="val 21741"/>
          </a:avLst>
        </a:prstGeom>
        <a:gradFill rotWithShape="1">
          <a:gsLst>
            <a:gs pos="0">
              <a:srgbClr val="FF0000"/>
            </a:gs>
            <a:gs pos="100000">
              <a:srgbClr val="FF0000">
                <a:gamma/>
                <a:shade val="46275"/>
                <a:invGamma/>
              </a:srgbClr>
            </a:gs>
          </a:gsLst>
          <a:lin ang="5400000" scaled="1"/>
        </a:gradFill>
        <a:ln w="9525" algn="ctr">
          <a:solidFill>
            <a:srgbClr val="800000"/>
          </a:solidFill>
          <a:round/>
          <a:headEnd/>
          <a:tailEnd/>
        </a:ln>
        <a:effectLst/>
      </xdr:spPr>
      <xdr:txBody>
        <a:bodyPr vertOverflow="clip" wrap="square" lIns="36000" tIns="22860" rIns="36000" bIns="22860" anchor="ctr" upright="1"/>
        <a:lstStyle/>
        <a:p>
          <a:pPr algn="ctr" rtl="0">
            <a:defRPr sz="1000"/>
          </a:pPr>
          <a:r>
            <a:rPr lang="en-AU" sz="1200" b="1" i="0" u="none" strike="noStrike" baseline="0">
              <a:solidFill>
                <a:srgbClr val="FFFFFF"/>
              </a:solidFill>
              <a:latin typeface="Arial"/>
              <a:cs typeface="Arial"/>
            </a:rPr>
            <a:t>Main Menu</a:t>
          </a:r>
        </a:p>
      </xdr:txBody>
    </xdr:sp>
    <xdr:clientData/>
  </xdr:twoCellAnchor>
  <xdr:twoCellAnchor>
    <xdr:from>
      <xdr:col>18</xdr:col>
      <xdr:colOff>0</xdr:colOff>
      <xdr:row>3</xdr:row>
      <xdr:rowOff>61986</xdr:rowOff>
    </xdr:from>
    <xdr:to>
      <xdr:col>19</xdr:col>
      <xdr:colOff>479551</xdr:colOff>
      <xdr:row>3</xdr:row>
      <xdr:rowOff>357186</xdr:rowOff>
    </xdr:to>
    <xdr:sp macro="" textlink="">
      <xdr:nvSpPr>
        <xdr:cNvPr id="21544" name="AutoShape 40" descr="help">
          <a:hlinkClick xmlns:r="http://schemas.openxmlformats.org/officeDocument/2006/relationships" r:id="rId1"/>
        </xdr:cNvPr>
        <xdr:cNvSpPr>
          <a:spLocks noChangeArrowheads="1"/>
        </xdr:cNvSpPr>
      </xdr:nvSpPr>
      <xdr:spPr bwMode="auto">
        <a:xfrm>
          <a:off x="9953625" y="538236"/>
          <a:ext cx="1066926" cy="295200"/>
        </a:xfrm>
        <a:prstGeom prst="roundRect">
          <a:avLst>
            <a:gd name="adj" fmla="val 21741"/>
          </a:avLst>
        </a:prstGeom>
        <a:gradFill rotWithShape="1">
          <a:gsLst>
            <a:gs pos="0">
              <a:srgbClr val="FF0000"/>
            </a:gs>
            <a:gs pos="100000">
              <a:srgbClr val="FF0000">
                <a:gamma/>
                <a:shade val="46275"/>
                <a:invGamma/>
              </a:srgbClr>
            </a:gs>
          </a:gsLst>
          <a:lin ang="5400000" scaled="1"/>
        </a:gradFill>
        <a:ln w="9525" algn="ctr">
          <a:solidFill>
            <a:srgbClr val="800000"/>
          </a:solidFill>
          <a:round/>
          <a:headEnd/>
          <a:tailEnd/>
        </a:ln>
        <a:effectLst/>
      </xdr:spPr>
      <xdr:txBody>
        <a:bodyPr vertOverflow="clip" wrap="square" lIns="36000" tIns="22860" rIns="36000" bIns="22860" anchor="ctr" upright="1"/>
        <a:lstStyle/>
        <a:p>
          <a:pPr algn="ctr" rtl="0">
            <a:defRPr sz="1000"/>
          </a:pPr>
          <a:r>
            <a:rPr lang="en-AU" sz="1200" b="1" i="0" u="none" strike="noStrike" baseline="0">
              <a:solidFill>
                <a:srgbClr val="FFFFFF"/>
              </a:solidFill>
              <a:latin typeface="Arial"/>
              <a:cs typeface="Arial"/>
            </a:rPr>
            <a:t>Main Menu</a:t>
          </a:r>
        </a:p>
      </xdr:txBody>
    </xdr:sp>
    <xdr:clientData/>
  </xdr:twoCellAnchor>
  <xdr:twoCellAnchor>
    <xdr:from>
      <xdr:col>20</xdr:col>
      <xdr:colOff>107824</xdr:colOff>
      <xdr:row>3</xdr:row>
      <xdr:rowOff>79373</xdr:rowOff>
    </xdr:from>
    <xdr:to>
      <xdr:col>22</xdr:col>
      <xdr:colOff>0</xdr:colOff>
      <xdr:row>3</xdr:row>
      <xdr:rowOff>374573</xdr:rowOff>
    </xdr:to>
    <xdr:sp macro="" textlink="">
      <xdr:nvSpPr>
        <xdr:cNvPr id="21546" name="AutoShape 42" descr="help">
          <a:hlinkClick xmlns:r="http://schemas.openxmlformats.org/officeDocument/2006/relationships" r:id="rId2"/>
        </xdr:cNvPr>
        <xdr:cNvSpPr>
          <a:spLocks noChangeArrowheads="1"/>
        </xdr:cNvSpPr>
      </xdr:nvSpPr>
      <xdr:spPr bwMode="auto">
        <a:xfrm>
          <a:off x="11236199" y="555623"/>
          <a:ext cx="1066926" cy="295200"/>
        </a:xfrm>
        <a:prstGeom prst="roundRect">
          <a:avLst>
            <a:gd name="adj" fmla="val 21741"/>
          </a:avLst>
        </a:prstGeom>
        <a:gradFill rotWithShape="1">
          <a:gsLst>
            <a:gs pos="0">
              <a:srgbClr val="FF0000"/>
            </a:gs>
            <a:gs pos="100000">
              <a:srgbClr val="FF0000">
                <a:gamma/>
                <a:shade val="46275"/>
                <a:invGamma/>
              </a:srgbClr>
            </a:gs>
          </a:gsLst>
          <a:lin ang="5400000" scaled="1"/>
        </a:gradFill>
        <a:ln w="9525" algn="ctr">
          <a:solidFill>
            <a:srgbClr val="800000"/>
          </a:solidFill>
          <a:round/>
          <a:headEnd/>
          <a:tailEnd/>
        </a:ln>
        <a:effectLst/>
      </xdr:spPr>
      <xdr:txBody>
        <a:bodyPr vertOverflow="clip" wrap="square" lIns="36000" tIns="22860" rIns="36000" bIns="22860" anchor="ctr" upright="1"/>
        <a:lstStyle/>
        <a:p>
          <a:pPr algn="ctr" rtl="0">
            <a:defRPr sz="1000"/>
          </a:pPr>
          <a:r>
            <a:rPr lang="en-AU" sz="1200" b="0" i="0" u="none" strike="noStrike" baseline="0">
              <a:solidFill>
                <a:srgbClr val="FFFFFF"/>
              </a:solidFill>
              <a:latin typeface="Arial"/>
              <a:cs typeface="Arial"/>
            </a:rPr>
            <a:t>Help screen</a:t>
          </a:r>
        </a:p>
      </xdr:txBody>
    </xdr:sp>
    <xdr:clientData/>
  </xdr:twoCellAnchor>
  <xdr:twoCellAnchor>
    <xdr:from>
      <xdr:col>20</xdr:col>
      <xdr:colOff>107824</xdr:colOff>
      <xdr:row>54</xdr:row>
      <xdr:rowOff>61986</xdr:rowOff>
    </xdr:from>
    <xdr:to>
      <xdr:col>22</xdr:col>
      <xdr:colOff>0</xdr:colOff>
      <xdr:row>54</xdr:row>
      <xdr:rowOff>357186</xdr:rowOff>
    </xdr:to>
    <xdr:sp macro="" textlink="">
      <xdr:nvSpPr>
        <xdr:cNvPr id="21547" name="AutoShape 43" descr="help">
          <a:hlinkClick xmlns:r="http://schemas.openxmlformats.org/officeDocument/2006/relationships" r:id="rId2"/>
        </xdr:cNvPr>
        <xdr:cNvSpPr>
          <a:spLocks noChangeArrowheads="1"/>
        </xdr:cNvSpPr>
      </xdr:nvSpPr>
      <xdr:spPr bwMode="auto">
        <a:xfrm>
          <a:off x="11236199" y="11079236"/>
          <a:ext cx="1066926" cy="295200"/>
        </a:xfrm>
        <a:prstGeom prst="roundRect">
          <a:avLst>
            <a:gd name="adj" fmla="val 21741"/>
          </a:avLst>
        </a:prstGeom>
        <a:gradFill rotWithShape="1">
          <a:gsLst>
            <a:gs pos="0">
              <a:srgbClr val="FF0000"/>
            </a:gs>
            <a:gs pos="100000">
              <a:srgbClr val="FF0000">
                <a:gamma/>
                <a:shade val="46275"/>
                <a:invGamma/>
              </a:srgbClr>
            </a:gs>
          </a:gsLst>
          <a:lin ang="5400000" scaled="1"/>
        </a:gradFill>
        <a:ln w="9525" algn="ctr">
          <a:solidFill>
            <a:srgbClr val="800000"/>
          </a:solidFill>
          <a:round/>
          <a:headEnd/>
          <a:tailEnd/>
        </a:ln>
        <a:effectLst/>
      </xdr:spPr>
      <xdr:txBody>
        <a:bodyPr vertOverflow="clip" wrap="square" lIns="36000" tIns="22860" rIns="36000" bIns="22860" anchor="ctr" upright="1"/>
        <a:lstStyle/>
        <a:p>
          <a:pPr algn="ctr" rtl="0">
            <a:defRPr sz="1000"/>
          </a:pPr>
          <a:r>
            <a:rPr lang="en-AU" sz="1200" b="0" i="0" u="none" strike="noStrike" baseline="0">
              <a:solidFill>
                <a:srgbClr val="FFFFFF"/>
              </a:solidFill>
              <a:latin typeface="Arial"/>
              <a:cs typeface="Arial"/>
            </a:rPr>
            <a:t>Help screen</a:t>
          </a:r>
        </a:p>
      </xdr:txBody>
    </xdr:sp>
    <xdr:clientData/>
  </xdr:twoCellAnchor>
  <xdr:twoCellAnchor>
    <xdr:from>
      <xdr:col>20</xdr:col>
      <xdr:colOff>107824</xdr:colOff>
      <xdr:row>105</xdr:row>
      <xdr:rowOff>66675</xdr:rowOff>
    </xdr:from>
    <xdr:to>
      <xdr:col>22</xdr:col>
      <xdr:colOff>0</xdr:colOff>
      <xdr:row>105</xdr:row>
      <xdr:rowOff>371961</xdr:rowOff>
    </xdr:to>
    <xdr:sp macro="" textlink="">
      <xdr:nvSpPr>
        <xdr:cNvPr id="21548" name="AutoShape 44" descr="help">
          <a:hlinkClick xmlns:r="http://schemas.openxmlformats.org/officeDocument/2006/relationships" r:id="rId2"/>
        </xdr:cNvPr>
        <xdr:cNvSpPr>
          <a:spLocks noChangeArrowheads="1"/>
        </xdr:cNvSpPr>
      </xdr:nvSpPr>
      <xdr:spPr bwMode="auto">
        <a:xfrm>
          <a:off x="11299699" y="22364700"/>
          <a:ext cx="1073276" cy="305286"/>
        </a:xfrm>
        <a:prstGeom prst="roundRect">
          <a:avLst>
            <a:gd name="adj" fmla="val 21741"/>
          </a:avLst>
        </a:prstGeom>
        <a:gradFill rotWithShape="1">
          <a:gsLst>
            <a:gs pos="0">
              <a:srgbClr val="FF0000"/>
            </a:gs>
            <a:gs pos="100000">
              <a:srgbClr val="FF0000">
                <a:gamma/>
                <a:shade val="46275"/>
                <a:invGamma/>
              </a:srgbClr>
            </a:gs>
          </a:gsLst>
          <a:lin ang="5400000" scaled="1"/>
        </a:gradFill>
        <a:ln w="9525" algn="ctr">
          <a:solidFill>
            <a:srgbClr val="800000"/>
          </a:solidFill>
          <a:round/>
          <a:headEnd/>
          <a:tailEnd/>
        </a:ln>
        <a:effectLst/>
      </xdr:spPr>
      <xdr:txBody>
        <a:bodyPr vertOverflow="clip" wrap="square" lIns="36000" tIns="22860" rIns="36000" bIns="22860" anchor="ctr" upright="1"/>
        <a:lstStyle/>
        <a:p>
          <a:pPr algn="ctr" rtl="0">
            <a:defRPr sz="1000"/>
          </a:pPr>
          <a:r>
            <a:rPr lang="en-AU" sz="1200" b="0" i="0" u="none" strike="noStrike" baseline="0">
              <a:solidFill>
                <a:srgbClr val="FFFFFF"/>
              </a:solidFill>
              <a:latin typeface="Arial"/>
              <a:cs typeface="Arial"/>
            </a:rPr>
            <a:t>Help screen</a:t>
          </a:r>
        </a:p>
      </xdr:txBody>
    </xdr:sp>
    <xdr:clientData/>
  </xdr:twoCellAnchor>
  <xdr:twoCellAnchor>
    <xdr:from>
      <xdr:col>17</xdr:col>
      <xdr:colOff>561975</xdr:colOff>
      <xdr:row>105</xdr:row>
      <xdr:rowOff>66675</xdr:rowOff>
    </xdr:from>
    <xdr:to>
      <xdr:col>19</xdr:col>
      <xdr:colOff>454151</xdr:colOff>
      <xdr:row>105</xdr:row>
      <xdr:rowOff>371961</xdr:rowOff>
    </xdr:to>
    <xdr:sp macro="" textlink="">
      <xdr:nvSpPr>
        <xdr:cNvPr id="21549" name="AutoShape 45" descr="help">
          <a:hlinkClick xmlns:r="http://schemas.openxmlformats.org/officeDocument/2006/relationships" r:id="rId1"/>
        </xdr:cNvPr>
        <xdr:cNvSpPr>
          <a:spLocks noChangeArrowheads="1"/>
        </xdr:cNvSpPr>
      </xdr:nvSpPr>
      <xdr:spPr bwMode="auto">
        <a:xfrm>
          <a:off x="9982200" y="22364700"/>
          <a:ext cx="1073276" cy="305286"/>
        </a:xfrm>
        <a:prstGeom prst="roundRect">
          <a:avLst>
            <a:gd name="adj" fmla="val 21741"/>
          </a:avLst>
        </a:prstGeom>
        <a:gradFill rotWithShape="1">
          <a:gsLst>
            <a:gs pos="0">
              <a:srgbClr val="FF0000"/>
            </a:gs>
            <a:gs pos="100000">
              <a:srgbClr val="FF0000">
                <a:gamma/>
                <a:shade val="46275"/>
                <a:invGamma/>
              </a:srgbClr>
            </a:gs>
          </a:gsLst>
          <a:lin ang="5400000" scaled="1"/>
        </a:gradFill>
        <a:ln w="9525" algn="ctr">
          <a:solidFill>
            <a:srgbClr val="800000"/>
          </a:solidFill>
          <a:round/>
          <a:headEnd/>
          <a:tailEnd/>
        </a:ln>
        <a:effectLst/>
      </xdr:spPr>
      <xdr:txBody>
        <a:bodyPr vertOverflow="clip" wrap="square" lIns="36000" tIns="22860" rIns="36000" bIns="22860" anchor="ctr" upright="1"/>
        <a:lstStyle/>
        <a:p>
          <a:pPr algn="ctr" rtl="0">
            <a:defRPr sz="1000"/>
          </a:pPr>
          <a:r>
            <a:rPr lang="en-AU" sz="1200" b="1" i="0" u="none" strike="noStrike" baseline="0">
              <a:solidFill>
                <a:srgbClr val="FFFFFF"/>
              </a:solidFill>
              <a:latin typeface="Arial"/>
              <a:cs typeface="Arial"/>
            </a:rPr>
            <a:t>Main Menu</a:t>
          </a:r>
        </a:p>
      </xdr:txBody>
    </xdr:sp>
    <xdr:clientData/>
  </xdr:twoCellAnchor>
  <xdr:twoCellAnchor>
    <xdr:from>
      <xdr:col>2</xdr:col>
      <xdr:colOff>13416</xdr:colOff>
      <xdr:row>5</xdr:row>
      <xdr:rowOff>1008</xdr:rowOff>
    </xdr:from>
    <xdr:to>
      <xdr:col>22</xdr:col>
      <xdr:colOff>168519</xdr:colOff>
      <xdr:row>45</xdr:row>
      <xdr:rowOff>129032</xdr:rowOff>
    </xdr:to>
    <xdr:grpSp>
      <xdr:nvGrpSpPr>
        <xdr:cNvPr id="2" name="Group 1"/>
        <xdr:cNvGrpSpPr/>
      </xdr:nvGrpSpPr>
      <xdr:grpSpPr>
        <a:xfrm>
          <a:off x="605443" y="1000966"/>
          <a:ext cx="12568237" cy="6434109"/>
          <a:chOff x="576867" y="1020585"/>
          <a:chExt cx="11960737" cy="6567461"/>
        </a:xfrm>
      </xdr:grpSpPr>
      <xdr:pic>
        <xdr:nvPicPr>
          <xdr:cNvPr id="6" name="Picture 5"/>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76867" y="1146833"/>
            <a:ext cx="11737264" cy="6441213"/>
          </a:xfrm>
          <a:prstGeom prst="rect">
            <a:avLst/>
          </a:prstGeom>
        </xdr:spPr>
      </xdr:pic>
      <xdr:pic>
        <xdr:nvPicPr>
          <xdr:cNvPr id="8" name="Picture 7"/>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4951711" y="1609859"/>
            <a:ext cx="1736483" cy="2211372"/>
          </a:xfrm>
          <a:prstGeom prst="rect">
            <a:avLst/>
          </a:prstGeom>
          <a:effectLst>
            <a:outerShdw blurRad="50800" dist="63500" dir="2700000" algn="tl" rotWithShape="0">
              <a:prstClr val="black">
                <a:alpha val="40000"/>
              </a:prstClr>
            </a:outerShdw>
          </a:effectLst>
        </xdr:spPr>
      </xdr:pic>
      <xdr:sp macro="" textlink="">
        <xdr:nvSpPr>
          <xdr:cNvPr id="21510" name="AutoShape 3640"/>
          <xdr:cNvSpPr>
            <a:spLocks noChangeArrowheads="1"/>
          </xdr:cNvSpPr>
        </xdr:nvSpPr>
        <xdr:spPr bwMode="auto">
          <a:xfrm>
            <a:off x="6657026" y="2659444"/>
            <a:ext cx="1550641" cy="1268722"/>
          </a:xfrm>
          <a:prstGeom prst="wedgeRoundRectCallout">
            <a:avLst>
              <a:gd name="adj1" fmla="val -76372"/>
              <a:gd name="adj2" fmla="val -762"/>
              <a:gd name="adj3" fmla="val 16667"/>
            </a:avLst>
          </a:prstGeom>
          <a:solidFill>
            <a:srgbClr val="FFFFFF"/>
          </a:solidFill>
          <a:ln w="9525">
            <a:solidFill>
              <a:srgbClr val="000000"/>
            </a:solidFill>
            <a:miter lim="800000"/>
            <a:headEnd/>
            <a:tailEnd/>
          </a:ln>
          <a:effectLst>
            <a:outerShdw blurRad="50800" dist="63500" dir="2700000" algn="tl" rotWithShape="0">
              <a:prstClr val="black">
                <a:alpha val="40000"/>
              </a:prstClr>
            </a:outerShdw>
          </a:effectLst>
        </xdr:spPr>
        <xdr:txBody>
          <a:bodyPr vertOverflow="clip" wrap="square" lIns="27432" tIns="22860" rIns="0" bIns="0" anchor="t" upright="1"/>
          <a:lstStyle/>
          <a:p>
            <a:pPr algn="l" rtl="0">
              <a:defRPr sz="1000"/>
            </a:pPr>
            <a:r>
              <a:rPr lang="en-AU" sz="1000" b="1" i="0" u="none" strike="noStrike" baseline="0">
                <a:solidFill>
                  <a:srgbClr val="000000"/>
                </a:solidFill>
                <a:latin typeface="Arial"/>
                <a:cs typeface="Arial"/>
              </a:rPr>
              <a:t>To change the size of the form on screen:</a:t>
            </a:r>
          </a:p>
          <a:p>
            <a:pPr algn="l" rtl="0">
              <a:defRPr sz="1000"/>
            </a:pPr>
            <a:endParaRPr lang="en-AU" sz="4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In the Zoom box (on the View tab), click the preferred size or enter a custom number from 10% to 400%.</a:t>
            </a:r>
          </a:p>
        </xdr:txBody>
      </xdr:sp>
      <xdr:sp macro="" textlink="">
        <xdr:nvSpPr>
          <xdr:cNvPr id="21776" name="AutoShape 8"/>
          <xdr:cNvSpPr>
            <a:spLocks noChangeArrowheads="1"/>
          </xdr:cNvSpPr>
        </xdr:nvSpPr>
        <xdr:spPr bwMode="auto">
          <a:xfrm>
            <a:off x="951874" y="5246322"/>
            <a:ext cx="538409" cy="316340"/>
          </a:xfrm>
          <a:prstGeom prst="roundRect">
            <a:avLst>
              <a:gd name="adj" fmla="val 16667"/>
            </a:avLst>
          </a:prstGeom>
          <a:noFill/>
          <a:ln w="19050" algn="ctr">
            <a:solidFill>
              <a:srgbClr val="FF0000"/>
            </a:solidFill>
            <a:round/>
            <a:headEnd/>
            <a:tailEnd/>
          </a:ln>
        </xdr:spPr>
      </xdr:sp>
      <xdr:sp macro="" textlink="">
        <xdr:nvSpPr>
          <xdr:cNvPr id="43" name="AutoShape 8"/>
          <xdr:cNvSpPr>
            <a:spLocks noChangeArrowheads="1"/>
          </xdr:cNvSpPr>
        </xdr:nvSpPr>
        <xdr:spPr bwMode="auto">
          <a:xfrm>
            <a:off x="2880844" y="2430507"/>
            <a:ext cx="356565" cy="238732"/>
          </a:xfrm>
          <a:prstGeom prst="roundRect">
            <a:avLst>
              <a:gd name="adj" fmla="val 16667"/>
            </a:avLst>
          </a:prstGeom>
          <a:noFill/>
          <a:ln w="19050" algn="ctr">
            <a:solidFill>
              <a:srgbClr val="FF0000"/>
            </a:solidFill>
            <a:round/>
            <a:headEnd/>
            <a:tailEnd/>
          </a:ln>
        </xdr:spPr>
      </xdr:sp>
      <xdr:sp macro="" textlink="">
        <xdr:nvSpPr>
          <xdr:cNvPr id="21508" name="AutoShape 3642"/>
          <xdr:cNvSpPr>
            <a:spLocks noChangeArrowheads="1"/>
          </xdr:cNvSpPr>
        </xdr:nvSpPr>
        <xdr:spPr bwMode="auto">
          <a:xfrm>
            <a:off x="1408141" y="3492887"/>
            <a:ext cx="1898108" cy="1461015"/>
          </a:xfrm>
          <a:prstGeom prst="wedgeRoundRectCallout">
            <a:avLst>
              <a:gd name="adj1" fmla="val -52571"/>
              <a:gd name="adj2" fmla="val 81033"/>
              <a:gd name="adj3" fmla="val 16667"/>
            </a:avLst>
          </a:prstGeom>
          <a:solidFill>
            <a:srgbClr val="FFFFFF"/>
          </a:solidFill>
          <a:ln w="9525">
            <a:solidFill>
              <a:srgbClr val="000000"/>
            </a:solidFill>
            <a:miter lim="800000"/>
            <a:headEnd/>
            <a:tailEnd/>
          </a:ln>
          <a:effectLst>
            <a:outerShdw blurRad="50800" dist="63500" dir="2700000" algn="tl" rotWithShape="0">
              <a:prstClr val="black">
                <a:alpha val="40000"/>
              </a:prstClr>
            </a:outerShdw>
          </a:effectLst>
        </xdr:spPr>
        <xdr:txBody>
          <a:bodyPr vertOverflow="clip" wrap="square" lIns="27432" tIns="22860" rIns="0" bIns="0" anchor="t" upright="1"/>
          <a:lstStyle/>
          <a:p>
            <a:pPr algn="l" rtl="0">
              <a:defRPr sz="1000"/>
            </a:pPr>
            <a:r>
              <a:rPr lang="en-AU" sz="1000" b="1" i="0" u="none" strike="noStrike" baseline="0">
                <a:solidFill>
                  <a:srgbClr val="000000"/>
                </a:solidFill>
                <a:latin typeface="Arial"/>
                <a:cs typeface="Arial"/>
              </a:rPr>
              <a:t>To change the number of rows displayed (step 2 of 2):</a:t>
            </a:r>
          </a:p>
          <a:p>
            <a:pPr algn="l" rtl="0">
              <a:defRPr sz="1000"/>
            </a:pPr>
            <a:endParaRPr lang="en-AU" sz="400" b="1"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Click the arrow in the red filled heading above and then select the only number in the drop down list. (This number will always match the number input for step 1.)</a:t>
            </a:r>
          </a:p>
        </xdr:txBody>
      </xdr:sp>
      <xdr:sp macro="" textlink="">
        <xdr:nvSpPr>
          <xdr:cNvPr id="21509" name="AutoShape 3641"/>
          <xdr:cNvSpPr>
            <a:spLocks noChangeArrowheads="1"/>
          </xdr:cNvSpPr>
        </xdr:nvSpPr>
        <xdr:spPr bwMode="auto">
          <a:xfrm>
            <a:off x="1160870" y="1020585"/>
            <a:ext cx="1898108" cy="1269361"/>
          </a:xfrm>
          <a:prstGeom prst="wedgeRoundRectCallout">
            <a:avLst>
              <a:gd name="adj1" fmla="val 43445"/>
              <a:gd name="adj2" fmla="val 67450"/>
              <a:gd name="adj3" fmla="val 16667"/>
            </a:avLst>
          </a:prstGeom>
          <a:solidFill>
            <a:srgbClr val="FFFFFF"/>
          </a:solidFill>
          <a:ln w="9525">
            <a:solidFill>
              <a:srgbClr val="000000"/>
            </a:solidFill>
            <a:miter lim="800000"/>
            <a:headEnd/>
            <a:tailEnd/>
          </a:ln>
          <a:effectLst>
            <a:outerShdw blurRad="50800" dist="63500" dir="2700000" algn="tl" rotWithShape="0">
              <a:prstClr val="black">
                <a:alpha val="40000"/>
              </a:prstClr>
            </a:outerShdw>
          </a:effectLst>
        </xdr:spPr>
        <xdr:txBody>
          <a:bodyPr vertOverflow="clip" wrap="square" lIns="27432" tIns="22860" rIns="0" bIns="0" anchor="t" upright="1"/>
          <a:lstStyle/>
          <a:p>
            <a:pPr algn="l" rtl="0">
              <a:defRPr sz="1000"/>
            </a:pPr>
            <a:r>
              <a:rPr lang="en-AU" sz="1000" b="1" i="0" u="none" strike="noStrike" baseline="0">
                <a:solidFill>
                  <a:srgbClr val="000000"/>
                </a:solidFill>
                <a:latin typeface="Arial"/>
                <a:cs typeface="Arial"/>
              </a:rPr>
              <a:t>To change the number of rows displayed (step 1 of 2):</a:t>
            </a:r>
          </a:p>
          <a:p>
            <a:pPr algn="l" rtl="0">
              <a:defRPr sz="1000"/>
            </a:pPr>
            <a:endParaRPr lang="en-AU" sz="4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Input the required number of rows here and press Enter. (This cell will not accept numbers that would cause rows with data to be hidden.)</a:t>
            </a:r>
          </a:p>
        </xdr:txBody>
      </xdr:sp>
      <xdr:sp macro="" textlink="">
        <xdr:nvSpPr>
          <xdr:cNvPr id="44" name="AutoShape 3640"/>
          <xdr:cNvSpPr>
            <a:spLocks noChangeArrowheads="1"/>
          </xdr:cNvSpPr>
        </xdr:nvSpPr>
        <xdr:spPr bwMode="auto">
          <a:xfrm>
            <a:off x="10994225" y="5974823"/>
            <a:ext cx="1543379" cy="1099011"/>
          </a:xfrm>
          <a:prstGeom prst="wedgeRoundRectCallout">
            <a:avLst>
              <a:gd name="adj1" fmla="val -43087"/>
              <a:gd name="adj2" fmla="val 85048"/>
              <a:gd name="adj3" fmla="val 16667"/>
            </a:avLst>
          </a:prstGeom>
          <a:solidFill>
            <a:srgbClr val="FFFFFF"/>
          </a:solidFill>
          <a:ln w="9525">
            <a:solidFill>
              <a:srgbClr val="000000"/>
            </a:solidFill>
            <a:miter lim="800000"/>
            <a:headEnd/>
            <a:tailEnd/>
          </a:ln>
          <a:effectLst>
            <a:outerShdw blurRad="50800" dist="63500" dir="2700000" algn="tl" rotWithShape="0">
              <a:prstClr val="black">
                <a:alpha val="40000"/>
              </a:prstClr>
            </a:outerShdw>
          </a:effectLst>
        </xdr:spPr>
        <xdr:txBody>
          <a:bodyPr vertOverflow="clip" wrap="square" lIns="27432" tIns="22860" rIns="0" bIns="0" anchor="t" upright="1"/>
          <a:lstStyle/>
          <a:p>
            <a:pPr algn="l" rtl="0">
              <a:defRPr sz="1000"/>
            </a:pPr>
            <a:r>
              <a:rPr lang="en-AU" sz="1000" b="1" i="0" u="none" strike="noStrike" baseline="0">
                <a:solidFill>
                  <a:srgbClr val="000000"/>
                </a:solidFill>
                <a:latin typeface="Arial"/>
                <a:cs typeface="Arial"/>
              </a:rPr>
              <a:t>Alternative zoom setting option:</a:t>
            </a:r>
          </a:p>
          <a:p>
            <a:pPr algn="l" rtl="0">
              <a:defRPr sz="1000"/>
            </a:pPr>
            <a:endParaRPr lang="en-AU" sz="4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Use </a:t>
            </a:r>
            <a:r>
              <a:rPr lang="en-AU" sz="1000" b="1" i="0" u="none" strike="noStrike" baseline="0">
                <a:solidFill>
                  <a:srgbClr val="000000"/>
                </a:solidFill>
                <a:latin typeface="Arial"/>
                <a:cs typeface="Arial"/>
              </a:rPr>
              <a:t>80</a:t>
            </a:r>
            <a:r>
              <a:rPr lang="en-AU" sz="1000" b="0" i="0" u="none" strike="noStrike" baseline="0">
                <a:solidFill>
                  <a:srgbClr val="000000"/>
                </a:solidFill>
                <a:latin typeface="Arial"/>
                <a:cs typeface="Arial"/>
              </a:rPr>
              <a:t>% zoom to see full width of the form with 10 rows on a 1366 x 768 resolution screen.</a:t>
            </a:r>
          </a:p>
        </xdr:txBody>
      </xdr:sp>
      <xdr:sp macro="" textlink="">
        <xdr:nvSpPr>
          <xdr:cNvPr id="49" name="AutoShape 3641"/>
          <xdr:cNvSpPr>
            <a:spLocks noChangeArrowheads="1"/>
          </xdr:cNvSpPr>
        </xdr:nvSpPr>
        <xdr:spPr bwMode="auto">
          <a:xfrm>
            <a:off x="8600498" y="1542781"/>
            <a:ext cx="2440452" cy="1126902"/>
          </a:xfrm>
          <a:prstGeom prst="wedgeRoundRectCallout">
            <a:avLst>
              <a:gd name="adj1" fmla="val 50368"/>
              <a:gd name="adj2" fmla="val 83985"/>
              <a:gd name="adj3" fmla="val 16667"/>
            </a:avLst>
          </a:prstGeom>
          <a:solidFill>
            <a:srgbClr val="FFFFFF"/>
          </a:solidFill>
          <a:ln w="9525">
            <a:solidFill>
              <a:srgbClr val="000000"/>
            </a:solidFill>
            <a:miter lim="800000"/>
            <a:headEnd/>
            <a:tailEnd/>
          </a:ln>
          <a:effectLst>
            <a:outerShdw blurRad="50800" dist="63500" dir="2700000" algn="tl" rotWithShape="0">
              <a:prstClr val="black">
                <a:alpha val="40000"/>
              </a:prstClr>
            </a:outerShdw>
          </a:effectLst>
        </xdr:spPr>
        <xdr:txBody>
          <a:bodyPr vertOverflow="clip" wrap="square" lIns="27432" tIns="22860" rIns="0" bIns="0" anchor="t" upright="1"/>
          <a:lstStyle/>
          <a:p>
            <a:pPr algn="l" rtl="0">
              <a:defRPr sz="1000"/>
            </a:pPr>
            <a:r>
              <a:rPr lang="en-AU" sz="1000" b="1" i="0" u="none" strike="noStrike" baseline="0">
                <a:solidFill>
                  <a:srgbClr val="000000"/>
                </a:solidFill>
                <a:latin typeface="Arial"/>
                <a:cs typeface="Arial"/>
              </a:rPr>
              <a:t>Additional information table:</a:t>
            </a:r>
          </a:p>
          <a:p>
            <a:pPr algn="l" rtl="0">
              <a:defRPr sz="1000"/>
            </a:pPr>
            <a:endParaRPr lang="en-AU" sz="4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A table to the right of the calculator form provides additional information about the impact of any adjustment factors used for individual lighting systems.</a:t>
            </a:r>
          </a:p>
          <a:p>
            <a:pPr algn="l" rtl="0">
              <a:defRPr sz="1000"/>
            </a:pPr>
            <a:r>
              <a:rPr lang="en-AU" sz="1000" b="0" i="0" u="none" strike="noStrike" baseline="0">
                <a:solidFill>
                  <a:srgbClr val="000000"/>
                </a:solidFill>
                <a:latin typeface="Arial"/>
                <a:cs typeface="Arial"/>
              </a:rPr>
              <a:t>Scroll right to see the table.</a:t>
            </a:r>
          </a:p>
        </xdr:txBody>
      </xdr:sp>
    </xdr:grpSp>
    <xdr:clientData/>
  </xdr:twoCellAnchor>
  <xdr:twoCellAnchor>
    <xdr:from>
      <xdr:col>2</xdr:col>
      <xdr:colOff>4959</xdr:colOff>
      <xdr:row>107</xdr:row>
      <xdr:rowOff>66675</xdr:rowOff>
    </xdr:from>
    <xdr:to>
      <xdr:col>21</xdr:col>
      <xdr:colOff>488119</xdr:colOff>
      <xdr:row>148</xdr:row>
      <xdr:rowOff>105853</xdr:rowOff>
    </xdr:to>
    <xdr:grpSp>
      <xdr:nvGrpSpPr>
        <xdr:cNvPr id="11" name="Group 10"/>
        <xdr:cNvGrpSpPr/>
      </xdr:nvGrpSpPr>
      <xdr:grpSpPr>
        <a:xfrm>
          <a:off x="596986" y="17630113"/>
          <a:ext cx="12292382" cy="6506820"/>
          <a:chOff x="568410" y="17989774"/>
          <a:chExt cx="11698512" cy="6639600"/>
        </a:xfrm>
      </xdr:grpSpPr>
      <xdr:pic>
        <xdr:nvPicPr>
          <xdr:cNvPr id="12" name="Picture 11"/>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568410" y="18084471"/>
            <a:ext cx="11698512" cy="6544903"/>
          </a:xfrm>
          <a:prstGeom prst="rect">
            <a:avLst/>
          </a:prstGeom>
        </xdr:spPr>
      </xdr:pic>
      <xdr:sp macro="" textlink="">
        <xdr:nvSpPr>
          <xdr:cNvPr id="57" name="AutoShape 3641"/>
          <xdr:cNvSpPr>
            <a:spLocks noChangeArrowheads="1"/>
          </xdr:cNvSpPr>
        </xdr:nvSpPr>
        <xdr:spPr bwMode="auto">
          <a:xfrm>
            <a:off x="9920560" y="19779620"/>
            <a:ext cx="1611511" cy="1071689"/>
          </a:xfrm>
          <a:prstGeom prst="wedgeRoundRectCallout">
            <a:avLst>
              <a:gd name="adj1" fmla="val -41297"/>
              <a:gd name="adj2" fmla="val 79579"/>
              <a:gd name="adj3" fmla="val 16667"/>
            </a:avLst>
          </a:prstGeom>
          <a:solidFill>
            <a:srgbClr val="FFFFFF"/>
          </a:solidFill>
          <a:ln w="9525">
            <a:solidFill>
              <a:srgbClr val="000000"/>
            </a:solidFill>
            <a:miter lim="800000"/>
            <a:headEnd/>
            <a:tailEnd/>
          </a:ln>
          <a:effectLst>
            <a:outerShdw blurRad="50800" dist="63500" dir="2700000" algn="tl" rotWithShape="0">
              <a:prstClr val="black">
                <a:alpha val="40000"/>
              </a:prstClr>
            </a:outerShdw>
          </a:effectLst>
        </xdr:spPr>
        <xdr:txBody>
          <a:bodyPr vertOverflow="clip" wrap="square" lIns="27432" tIns="22860" rIns="0" bIns="0" anchor="t" upright="1"/>
          <a:lstStyle/>
          <a:p>
            <a:pPr algn="l" rtl="0">
              <a:defRPr sz="1000"/>
            </a:pPr>
            <a:r>
              <a:rPr lang="en-AU" sz="1000" b="1" i="0" u="none" strike="noStrike" baseline="0">
                <a:solidFill>
                  <a:srgbClr val="000000"/>
                </a:solidFill>
                <a:latin typeface="Arial"/>
                <a:cs typeface="Arial"/>
              </a:rPr>
              <a:t>Input Alerts:</a:t>
            </a:r>
          </a:p>
          <a:p>
            <a:pPr algn="l" rtl="0">
              <a:defRPr sz="1000"/>
            </a:pPr>
            <a:endParaRPr lang="en-AU" sz="4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Input alerts about missing data may appear in the Outcomes area of the lighting systems table.</a:t>
            </a:r>
          </a:p>
        </xdr:txBody>
      </xdr:sp>
      <xdr:sp macro="" textlink="">
        <xdr:nvSpPr>
          <xdr:cNvPr id="68" name="AutoShape 3641"/>
          <xdr:cNvSpPr>
            <a:spLocks noChangeArrowheads="1"/>
          </xdr:cNvSpPr>
        </xdr:nvSpPr>
        <xdr:spPr bwMode="auto">
          <a:xfrm>
            <a:off x="5290628" y="19761021"/>
            <a:ext cx="1631766" cy="1069785"/>
          </a:xfrm>
          <a:prstGeom prst="wedgeRoundRectCallout">
            <a:avLst>
              <a:gd name="adj1" fmla="val -37058"/>
              <a:gd name="adj2" fmla="val 76941"/>
              <a:gd name="adj3" fmla="val 16667"/>
            </a:avLst>
          </a:prstGeom>
          <a:solidFill>
            <a:srgbClr val="FFFFFF"/>
          </a:solidFill>
          <a:ln w="9525">
            <a:solidFill>
              <a:srgbClr val="000000"/>
            </a:solidFill>
            <a:miter lim="800000"/>
            <a:headEnd/>
            <a:tailEnd/>
          </a:ln>
          <a:effectLst>
            <a:outerShdw blurRad="50800" dist="63500" dir="2700000" algn="tl" rotWithShape="0">
              <a:prstClr val="black">
                <a:alpha val="40000"/>
              </a:prstClr>
            </a:outerShdw>
          </a:effectLst>
        </xdr:spPr>
        <xdr:txBody>
          <a:bodyPr vertOverflow="clip" wrap="square" lIns="27432" tIns="22860" rIns="0" bIns="0" anchor="t" upright="1"/>
          <a:lstStyle/>
          <a:p>
            <a:pPr algn="l" rtl="0">
              <a:defRPr sz="1000"/>
            </a:pPr>
            <a:r>
              <a:rPr lang="en-AU" sz="1000" b="1" i="0" u="none" strike="noStrike" baseline="0">
                <a:solidFill>
                  <a:srgbClr val="000000"/>
                </a:solidFill>
                <a:latin typeface="Arial"/>
                <a:cs typeface="Arial"/>
              </a:rPr>
              <a:t>Missing data highlight:</a:t>
            </a:r>
          </a:p>
          <a:p>
            <a:pPr algn="l" rtl="0">
              <a:defRPr sz="1000"/>
            </a:pPr>
            <a:endParaRPr lang="en-AU" sz="4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Colour fill highlights missing Adjustment Factor data mentioned in input alerts to the right.</a:t>
            </a:r>
          </a:p>
        </xdr:txBody>
      </xdr:sp>
      <xdr:sp macro="" textlink="">
        <xdr:nvSpPr>
          <xdr:cNvPr id="48" name="AutoShape 3641"/>
          <xdr:cNvSpPr>
            <a:spLocks noChangeArrowheads="1"/>
          </xdr:cNvSpPr>
        </xdr:nvSpPr>
        <xdr:spPr bwMode="auto">
          <a:xfrm>
            <a:off x="7046482" y="19751209"/>
            <a:ext cx="1611511" cy="1136410"/>
          </a:xfrm>
          <a:prstGeom prst="wedgeRoundRectCallout">
            <a:avLst>
              <a:gd name="adj1" fmla="val -46020"/>
              <a:gd name="adj2" fmla="val 72970"/>
              <a:gd name="adj3" fmla="val 16667"/>
            </a:avLst>
          </a:prstGeom>
          <a:solidFill>
            <a:srgbClr val="FFFFFF"/>
          </a:solidFill>
          <a:ln w="9525">
            <a:solidFill>
              <a:srgbClr val="000000"/>
            </a:solidFill>
            <a:miter lim="800000"/>
            <a:headEnd/>
            <a:tailEnd/>
          </a:ln>
          <a:effectLst>
            <a:outerShdw blurRad="50800" dist="63500" dir="2700000" algn="tl" rotWithShape="0">
              <a:prstClr val="black">
                <a:alpha val="40000"/>
              </a:prstClr>
            </a:outerShdw>
          </a:effectLst>
        </xdr:spPr>
        <xdr:txBody>
          <a:bodyPr vertOverflow="clip" wrap="square" lIns="27432" tIns="22860" rIns="0" bIns="0" anchor="t" upright="1"/>
          <a:lstStyle/>
          <a:p>
            <a:pPr algn="l" rtl="0">
              <a:defRPr sz="1000"/>
            </a:pPr>
            <a:r>
              <a:rPr lang="en-AU" sz="1000" b="1" i="0" u="none" strike="noStrike" baseline="0">
                <a:solidFill>
                  <a:srgbClr val="000000"/>
                </a:solidFill>
                <a:latin typeface="Arial"/>
                <a:cs typeface="Arial"/>
              </a:rPr>
              <a:t>Data highlighting:</a:t>
            </a:r>
          </a:p>
          <a:p>
            <a:pPr algn="l" rtl="0">
              <a:defRPr sz="1000"/>
            </a:pPr>
            <a:endParaRPr lang="en-AU" sz="4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Data without an expected related value is shown in red bold italics font. (In this case, the related Factor is missing.)</a:t>
            </a:r>
          </a:p>
        </xdr:txBody>
      </xdr:sp>
      <xdr:sp macro="" textlink="">
        <xdr:nvSpPr>
          <xdr:cNvPr id="51" name="AutoShape 3641"/>
          <xdr:cNvSpPr>
            <a:spLocks noChangeArrowheads="1"/>
          </xdr:cNvSpPr>
        </xdr:nvSpPr>
        <xdr:spPr bwMode="auto">
          <a:xfrm>
            <a:off x="8369319" y="17989774"/>
            <a:ext cx="1477990" cy="1024339"/>
          </a:xfrm>
          <a:prstGeom prst="wedgeRoundRectCallout">
            <a:avLst>
              <a:gd name="adj1" fmla="val -41297"/>
              <a:gd name="adj2" fmla="val 79579"/>
              <a:gd name="adj3" fmla="val 16667"/>
            </a:avLst>
          </a:prstGeom>
          <a:solidFill>
            <a:srgbClr val="FFFFFF"/>
          </a:solidFill>
          <a:ln w="9525">
            <a:solidFill>
              <a:srgbClr val="000000"/>
            </a:solidFill>
            <a:miter lim="800000"/>
            <a:headEnd/>
            <a:tailEnd/>
          </a:ln>
          <a:effectLst>
            <a:outerShdw blurRad="50800" dist="63500" dir="2700000" algn="tl" rotWithShape="0">
              <a:prstClr val="black">
                <a:alpha val="40000"/>
              </a:prstClr>
            </a:outerShdw>
          </a:effectLst>
        </xdr:spPr>
        <xdr:txBody>
          <a:bodyPr vertOverflow="clip" wrap="square" lIns="27432" tIns="22860" rIns="0" bIns="0" anchor="t" upright="1"/>
          <a:lstStyle/>
          <a:p>
            <a:pPr algn="l" rtl="0">
              <a:defRPr sz="1000"/>
            </a:pPr>
            <a:r>
              <a:rPr lang="en-AU" sz="1000" b="1" i="0" u="none" strike="noStrike" baseline="0">
                <a:solidFill>
                  <a:srgbClr val="000000"/>
                </a:solidFill>
                <a:latin typeface="Arial"/>
                <a:cs typeface="Arial"/>
              </a:rPr>
              <a:t>Advisory Notes:</a:t>
            </a:r>
          </a:p>
          <a:p>
            <a:pPr algn="l" rtl="0">
              <a:defRPr sz="1000"/>
            </a:pPr>
            <a:endParaRPr lang="en-AU" sz="4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Advisory notes may appear above the table in response to some lighting systems inputs.</a:t>
            </a:r>
          </a:p>
        </xdr:txBody>
      </xdr:sp>
      <xdr:sp macro="" textlink="">
        <xdr:nvSpPr>
          <xdr:cNvPr id="13" name="Rounded Rectangle 12"/>
          <xdr:cNvSpPr/>
        </xdr:nvSpPr>
        <xdr:spPr bwMode="auto">
          <a:xfrm>
            <a:off x="3613795" y="22005089"/>
            <a:ext cx="1560758" cy="246222"/>
          </a:xfrm>
          <a:prstGeom prst="roundRect">
            <a:avLst>
              <a:gd name="adj" fmla="val 50000"/>
            </a:avLst>
          </a:prstGeom>
          <a:no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AU" sz="1100"/>
          </a:p>
        </xdr:txBody>
      </xdr:sp>
      <xdr:sp macro="" textlink="">
        <xdr:nvSpPr>
          <xdr:cNvPr id="54" name="Rounded Rectangle 53"/>
          <xdr:cNvSpPr/>
        </xdr:nvSpPr>
        <xdr:spPr bwMode="auto">
          <a:xfrm>
            <a:off x="9228716" y="21995619"/>
            <a:ext cx="1617859" cy="246222"/>
          </a:xfrm>
          <a:prstGeom prst="roundRect">
            <a:avLst>
              <a:gd name="adj" fmla="val 50000"/>
            </a:avLst>
          </a:prstGeom>
          <a:no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AU" sz="1100"/>
          </a:p>
        </xdr:txBody>
      </xdr:sp>
      <xdr:cxnSp macro="">
        <xdr:nvCxnSpPr>
          <xdr:cNvPr id="20" name="Straight Arrow Connector 19"/>
          <xdr:cNvCxnSpPr>
            <a:stCxn id="13" idx="3"/>
          </xdr:cNvCxnSpPr>
        </xdr:nvCxnSpPr>
        <xdr:spPr bwMode="auto">
          <a:xfrm>
            <a:off x="5155519" y="22156611"/>
            <a:ext cx="913614" cy="909128"/>
          </a:xfrm>
          <a:prstGeom prst="straightConnector1">
            <a:avLst/>
          </a:prstGeom>
          <a:noFill/>
          <a:ln w="9525" cap="flat" cmpd="sng" algn="ctr">
            <a:noFill/>
            <a:prstDash val="solid"/>
            <a:round/>
            <a:headEnd type="arrow"/>
            <a:tailEnd type="arrow"/>
          </a:ln>
          <a:effectLst/>
        </xdr:spPr>
      </xdr:cxnSp>
      <xdr:cxnSp macro="">
        <xdr:nvCxnSpPr>
          <xdr:cNvPr id="22" name="Straight Arrow Connector 21"/>
          <xdr:cNvCxnSpPr>
            <a:stCxn id="13" idx="3"/>
            <a:endCxn id="54" idx="1"/>
          </xdr:cNvCxnSpPr>
        </xdr:nvCxnSpPr>
        <xdr:spPr bwMode="auto">
          <a:xfrm flipV="1">
            <a:off x="5174553" y="22118730"/>
            <a:ext cx="4054163" cy="9470"/>
          </a:xfrm>
          <a:prstGeom prst="straightConnector1">
            <a:avLst/>
          </a:prstGeom>
          <a:noFill/>
          <a:ln w="19050" cap="flat" cmpd="sng" algn="ctr">
            <a:solidFill>
              <a:srgbClr val="FF0000"/>
            </a:solidFill>
            <a:prstDash val="solid"/>
            <a:round/>
            <a:headEnd type="triangle"/>
            <a:tailEnd type="triangle"/>
          </a:ln>
          <a:effectLst/>
        </xdr:spPr>
      </xdr:cxnSp>
      <xdr:sp macro="" textlink="">
        <xdr:nvSpPr>
          <xdr:cNvPr id="61" name="AutoShape 3641"/>
          <xdr:cNvSpPr>
            <a:spLocks noChangeArrowheads="1"/>
          </xdr:cNvSpPr>
        </xdr:nvSpPr>
        <xdr:spPr bwMode="auto">
          <a:xfrm>
            <a:off x="2387998" y="20612987"/>
            <a:ext cx="1968108" cy="1108000"/>
          </a:xfrm>
          <a:prstGeom prst="wedgeRoundRectCallout">
            <a:avLst>
              <a:gd name="adj1" fmla="val 35418"/>
              <a:gd name="adj2" fmla="val 85021"/>
              <a:gd name="adj3" fmla="val 16667"/>
            </a:avLst>
          </a:prstGeom>
          <a:solidFill>
            <a:srgbClr val="FFFFFF"/>
          </a:solidFill>
          <a:ln w="9525">
            <a:solidFill>
              <a:srgbClr val="000000"/>
            </a:solidFill>
            <a:miter lim="800000"/>
            <a:headEnd/>
            <a:tailEnd/>
          </a:ln>
          <a:effectLst>
            <a:outerShdw blurRad="50800" dist="63500" dir="2700000" algn="tl" rotWithShape="0">
              <a:prstClr val="black">
                <a:alpha val="40000"/>
              </a:prstClr>
            </a:outerShdw>
          </a:effectLst>
        </xdr:spPr>
        <xdr:txBody>
          <a:bodyPr vertOverflow="clip" wrap="square" lIns="27432" tIns="22860" rIns="0" bIns="0" anchor="t" upright="1"/>
          <a:lstStyle/>
          <a:p>
            <a:pPr algn="l" rtl="0">
              <a:defRPr sz="1000"/>
            </a:pPr>
            <a:r>
              <a:rPr lang="en-AU" sz="1000" b="1" i="0" u="none" strike="noStrike" baseline="0">
                <a:solidFill>
                  <a:srgbClr val="000000"/>
                </a:solidFill>
                <a:latin typeface="Arial"/>
                <a:cs typeface="Arial"/>
              </a:rPr>
              <a:t>Missing data:</a:t>
            </a:r>
          </a:p>
          <a:p>
            <a:pPr algn="l" rtl="0">
              <a:defRPr sz="1000"/>
            </a:pPr>
            <a:endParaRPr lang="en-AU" sz="4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Missing inputs for columns to the left of the Adjustment Factor columns are not colour filled but are identified in the input alert by column name.</a:t>
            </a:r>
          </a:p>
        </xdr:txBody>
      </xdr:sp>
      <xdr:sp macro="" textlink="">
        <xdr:nvSpPr>
          <xdr:cNvPr id="50" name="AutoShape 3641"/>
          <xdr:cNvSpPr>
            <a:spLocks noChangeArrowheads="1"/>
          </xdr:cNvSpPr>
        </xdr:nvSpPr>
        <xdr:spPr bwMode="auto">
          <a:xfrm>
            <a:off x="10272683" y="22137670"/>
            <a:ext cx="1487507" cy="1003829"/>
          </a:xfrm>
          <a:prstGeom prst="wedgeRoundRectCallout">
            <a:avLst>
              <a:gd name="adj1" fmla="val -41297"/>
              <a:gd name="adj2" fmla="val 79579"/>
              <a:gd name="adj3" fmla="val 16667"/>
            </a:avLst>
          </a:prstGeom>
          <a:solidFill>
            <a:srgbClr val="FFFFFF"/>
          </a:solidFill>
          <a:ln w="9525">
            <a:solidFill>
              <a:srgbClr val="000000"/>
            </a:solidFill>
            <a:miter lim="800000"/>
            <a:headEnd/>
            <a:tailEnd/>
          </a:ln>
          <a:effectLst>
            <a:outerShdw blurRad="50800" dist="63500" dir="2700000" algn="tl" rotWithShape="0">
              <a:prstClr val="black">
                <a:alpha val="40000"/>
              </a:prstClr>
            </a:outerShdw>
          </a:effectLst>
        </xdr:spPr>
        <xdr:txBody>
          <a:bodyPr vertOverflow="clip" wrap="square" lIns="27432" tIns="22860" rIns="0" bIns="0" anchor="t" upright="1"/>
          <a:lstStyle/>
          <a:p>
            <a:pPr algn="l" rtl="0">
              <a:defRPr sz="1000"/>
            </a:pPr>
            <a:r>
              <a:rPr lang="en-AU" sz="1000" b="1" i="0" u="none" strike="noStrike" baseline="0">
                <a:solidFill>
                  <a:srgbClr val="000000"/>
                </a:solidFill>
                <a:latin typeface="Arial"/>
                <a:cs typeface="Arial"/>
              </a:rPr>
              <a:t>Outcomes reporting:</a:t>
            </a:r>
          </a:p>
          <a:p>
            <a:pPr algn="l" rtl="0">
              <a:defRPr sz="1000"/>
            </a:pPr>
            <a:endParaRPr lang="en-AU" sz="4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Outcomes are not displayed when input issues have been identified.</a:t>
            </a:r>
          </a:p>
        </xdr:txBody>
      </xdr:sp>
    </xdr:grpSp>
    <xdr:clientData/>
  </xdr:twoCellAnchor>
  <xdr:twoCellAnchor>
    <xdr:from>
      <xdr:col>2</xdr:col>
      <xdr:colOff>2438</xdr:colOff>
      <xdr:row>159</xdr:row>
      <xdr:rowOff>79375</xdr:rowOff>
    </xdr:from>
    <xdr:to>
      <xdr:col>21</xdr:col>
      <xdr:colOff>550886</xdr:colOff>
      <xdr:row>201</xdr:row>
      <xdr:rowOff>76545</xdr:rowOff>
    </xdr:to>
    <xdr:grpSp>
      <xdr:nvGrpSpPr>
        <xdr:cNvPr id="30" name="Group 29"/>
        <xdr:cNvGrpSpPr/>
      </xdr:nvGrpSpPr>
      <xdr:grpSpPr>
        <a:xfrm>
          <a:off x="593322" y="26083253"/>
          <a:ext cx="12362242" cy="6622560"/>
          <a:chOff x="558063" y="33194625"/>
          <a:chExt cx="11708573" cy="6664670"/>
        </a:xfrm>
      </xdr:grpSpPr>
      <xdr:pic>
        <xdr:nvPicPr>
          <xdr:cNvPr id="28" name="Picture 27"/>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558063" y="33276438"/>
            <a:ext cx="11708573" cy="6582857"/>
          </a:xfrm>
          <a:prstGeom prst="rect">
            <a:avLst/>
          </a:prstGeom>
        </xdr:spPr>
      </xdr:pic>
      <xdr:sp macro="" textlink="">
        <xdr:nvSpPr>
          <xdr:cNvPr id="67" name="AutoShape 3641"/>
          <xdr:cNvSpPr>
            <a:spLocks noChangeArrowheads="1"/>
          </xdr:cNvSpPr>
        </xdr:nvSpPr>
        <xdr:spPr bwMode="auto">
          <a:xfrm>
            <a:off x="7048501" y="33194625"/>
            <a:ext cx="1767010" cy="1214438"/>
          </a:xfrm>
          <a:prstGeom prst="wedgeRoundRectCallout">
            <a:avLst>
              <a:gd name="adj1" fmla="val -40180"/>
              <a:gd name="adj2" fmla="val 67088"/>
              <a:gd name="adj3" fmla="val 16667"/>
            </a:avLst>
          </a:prstGeom>
          <a:solidFill>
            <a:srgbClr val="FFFFFF"/>
          </a:solidFill>
          <a:ln w="9525">
            <a:solidFill>
              <a:srgbClr val="000000"/>
            </a:solidFill>
            <a:miter lim="800000"/>
            <a:headEnd/>
            <a:tailEnd/>
          </a:ln>
          <a:effectLst>
            <a:outerShdw blurRad="50800" dist="63500" dir="2700000" algn="tl" rotWithShape="0">
              <a:prstClr val="black">
                <a:alpha val="40000"/>
              </a:prstClr>
            </a:outerShdw>
          </a:effectLst>
        </xdr:spPr>
        <xdr:txBody>
          <a:bodyPr vertOverflow="clip" wrap="square" lIns="27432" tIns="22860" rIns="0" bIns="0" anchor="t" upright="1"/>
          <a:lstStyle/>
          <a:p>
            <a:pPr algn="l" rtl="0">
              <a:defRPr sz="1000"/>
            </a:pPr>
            <a:r>
              <a:rPr lang="en-AU" sz="1000" b="1" i="0" u="none" strike="noStrike" baseline="0">
                <a:solidFill>
                  <a:srgbClr val="000000"/>
                </a:solidFill>
                <a:latin typeface="Arial"/>
                <a:cs typeface="Arial"/>
              </a:rPr>
              <a:t>Advisory Note:</a:t>
            </a:r>
          </a:p>
          <a:p>
            <a:pPr algn="l" rtl="0">
              <a:defRPr sz="1000"/>
            </a:pPr>
            <a:endParaRPr lang="en-AU" sz="4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Note explains that separate aggregate allowances are calculated when there are inputs for lighting systems in different Locations.</a:t>
            </a:r>
          </a:p>
        </xdr:txBody>
      </xdr:sp>
      <xdr:sp macro="" textlink="">
        <xdr:nvSpPr>
          <xdr:cNvPr id="71" name="AutoShape 3641"/>
          <xdr:cNvSpPr>
            <a:spLocks noChangeArrowheads="1"/>
          </xdr:cNvSpPr>
        </xdr:nvSpPr>
        <xdr:spPr bwMode="auto">
          <a:xfrm>
            <a:off x="9699667" y="37234939"/>
            <a:ext cx="1504173" cy="1120042"/>
          </a:xfrm>
          <a:prstGeom prst="wedgeRoundRectCallout">
            <a:avLst>
              <a:gd name="adj1" fmla="val -46020"/>
              <a:gd name="adj2" fmla="val 72970"/>
              <a:gd name="adj3" fmla="val 16667"/>
            </a:avLst>
          </a:prstGeom>
          <a:solidFill>
            <a:srgbClr val="FFFFFF"/>
          </a:solidFill>
          <a:ln w="9525">
            <a:solidFill>
              <a:srgbClr val="000000"/>
            </a:solidFill>
            <a:miter lim="800000"/>
            <a:headEnd/>
            <a:tailEnd/>
          </a:ln>
          <a:effectLst>
            <a:outerShdw blurRad="50800" dist="63500" dir="2700000" algn="tl" rotWithShape="0">
              <a:prstClr val="black">
                <a:alpha val="40000"/>
              </a:prstClr>
            </a:outerShdw>
          </a:effectLst>
        </xdr:spPr>
        <xdr:txBody>
          <a:bodyPr vertOverflow="clip" wrap="square" lIns="27432" tIns="22860" rIns="0" bIns="0" anchor="t" upright="1"/>
          <a:lstStyle/>
          <a:p>
            <a:pPr algn="l" rtl="0">
              <a:defRPr sz="1000"/>
            </a:pPr>
            <a:r>
              <a:rPr lang="en-AU" sz="1000" b="1" i="0" u="none" strike="noStrike" baseline="0">
                <a:solidFill>
                  <a:srgbClr val="000000"/>
                </a:solidFill>
                <a:latin typeface="Arial"/>
                <a:cs typeface="Arial"/>
              </a:rPr>
              <a:t>Tick / Cross box:</a:t>
            </a:r>
          </a:p>
          <a:p>
            <a:pPr algn="l" rtl="0">
              <a:defRPr sz="1000"/>
            </a:pPr>
            <a:endParaRPr lang="en-AU" sz="4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A Pass for the overall design is indicated by a tick (on green fill) in this box. A Failure is shown by a cross (on red fill). </a:t>
            </a:r>
          </a:p>
        </xdr:txBody>
      </xdr:sp>
      <xdr:sp macro="" textlink="">
        <xdr:nvSpPr>
          <xdr:cNvPr id="27" name="Rounded Rectangle 26"/>
          <xdr:cNvSpPr/>
        </xdr:nvSpPr>
        <xdr:spPr bwMode="auto">
          <a:xfrm>
            <a:off x="3293452" y="35973365"/>
            <a:ext cx="786423" cy="959827"/>
          </a:xfrm>
          <a:prstGeom prst="roundRect">
            <a:avLst/>
          </a:prstGeom>
          <a:no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AU" sz="1100"/>
          </a:p>
        </xdr:txBody>
      </xdr:sp>
      <xdr:sp macro="" textlink="">
        <xdr:nvSpPr>
          <xdr:cNvPr id="72" name="AutoShape 3641"/>
          <xdr:cNvSpPr>
            <a:spLocks noChangeArrowheads="1"/>
          </xdr:cNvSpPr>
        </xdr:nvSpPr>
        <xdr:spPr bwMode="auto">
          <a:xfrm>
            <a:off x="3946815" y="34772359"/>
            <a:ext cx="1725444" cy="1118577"/>
          </a:xfrm>
          <a:prstGeom prst="wedgeRoundRectCallout">
            <a:avLst>
              <a:gd name="adj1" fmla="val -46020"/>
              <a:gd name="adj2" fmla="val 72970"/>
              <a:gd name="adj3" fmla="val 16667"/>
            </a:avLst>
          </a:prstGeom>
          <a:solidFill>
            <a:srgbClr val="FFFFFF"/>
          </a:solidFill>
          <a:ln w="9525">
            <a:solidFill>
              <a:srgbClr val="000000"/>
            </a:solidFill>
            <a:miter lim="800000"/>
            <a:headEnd/>
            <a:tailEnd/>
          </a:ln>
          <a:effectLst>
            <a:outerShdw blurRad="50800" dist="63500" dir="2700000" algn="tl" rotWithShape="0">
              <a:prstClr val="black">
                <a:alpha val="40000"/>
              </a:prstClr>
            </a:outerShdw>
          </a:effectLst>
        </xdr:spPr>
        <xdr:txBody>
          <a:bodyPr vertOverflow="clip" wrap="square" lIns="27432" tIns="22860" rIns="0" bIns="0" anchor="t" upright="1"/>
          <a:lstStyle/>
          <a:p>
            <a:pPr algn="l" rtl="0">
              <a:defRPr sz="1000"/>
            </a:pPr>
            <a:r>
              <a:rPr lang="en-AU" sz="1000" b="1" i="0" u="none" strike="noStrike" baseline="0">
                <a:solidFill>
                  <a:srgbClr val="000000"/>
                </a:solidFill>
                <a:latin typeface="Arial"/>
                <a:cs typeface="Arial"/>
              </a:rPr>
              <a:t>Locations for reporting:</a:t>
            </a:r>
          </a:p>
          <a:p>
            <a:pPr algn="l" rtl="0">
              <a:defRPr sz="1000"/>
            </a:pPr>
            <a:endParaRPr lang="en-AU" sz="4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Systems in the three different Locations input in this example are separately assessed and reported in the Outcomes columns.</a:t>
            </a:r>
          </a:p>
        </xdr:txBody>
      </xdr:sp>
      <xdr:sp macro="" textlink="">
        <xdr:nvSpPr>
          <xdr:cNvPr id="73" name="Rounded Rectangle 72"/>
          <xdr:cNvSpPr/>
        </xdr:nvSpPr>
        <xdr:spPr bwMode="auto">
          <a:xfrm>
            <a:off x="3286125" y="37150557"/>
            <a:ext cx="889000" cy="129444"/>
          </a:xfrm>
          <a:prstGeom prst="roundRect">
            <a:avLst>
              <a:gd name="adj" fmla="val 42667"/>
            </a:avLst>
          </a:prstGeom>
          <a:no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AU" sz="1100"/>
          </a:p>
        </xdr:txBody>
      </xdr:sp>
      <xdr:sp macro="" textlink="">
        <xdr:nvSpPr>
          <xdr:cNvPr id="74" name="Rounded Rectangle 73"/>
          <xdr:cNvSpPr/>
        </xdr:nvSpPr>
        <xdr:spPr bwMode="auto">
          <a:xfrm>
            <a:off x="3293451" y="36969827"/>
            <a:ext cx="976923" cy="129442"/>
          </a:xfrm>
          <a:prstGeom prst="roundRect">
            <a:avLst>
              <a:gd name="adj" fmla="val 42667"/>
            </a:avLst>
          </a:prstGeom>
          <a:no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AU" sz="1100"/>
          </a:p>
        </xdr:txBody>
      </xdr:sp>
      <xdr:sp macro="" textlink="">
        <xdr:nvSpPr>
          <xdr:cNvPr id="75" name="AutoShape 3641"/>
          <xdr:cNvSpPr>
            <a:spLocks noChangeArrowheads="1"/>
          </xdr:cNvSpPr>
        </xdr:nvSpPr>
        <xdr:spPr bwMode="auto">
          <a:xfrm>
            <a:off x="6882226" y="34855876"/>
            <a:ext cx="1541909" cy="1135923"/>
          </a:xfrm>
          <a:prstGeom prst="wedgeRoundRectCallout">
            <a:avLst>
              <a:gd name="adj1" fmla="val 48097"/>
              <a:gd name="adj2" fmla="val 73132"/>
              <a:gd name="adj3" fmla="val 16667"/>
            </a:avLst>
          </a:prstGeom>
          <a:solidFill>
            <a:srgbClr val="FFFFFF"/>
          </a:solidFill>
          <a:ln w="9525">
            <a:solidFill>
              <a:srgbClr val="000000"/>
            </a:solidFill>
            <a:miter lim="800000"/>
            <a:headEnd/>
            <a:tailEnd/>
          </a:ln>
          <a:effectLst>
            <a:outerShdw blurRad="50800" dist="63500" dir="2700000" algn="tl" rotWithShape="0">
              <a:prstClr val="black">
                <a:alpha val="40000"/>
              </a:prstClr>
            </a:outerShdw>
          </a:effectLst>
        </xdr:spPr>
        <xdr:txBody>
          <a:bodyPr vertOverflow="clip" wrap="square" lIns="27432" tIns="22860" rIns="0" bIns="0" anchor="t" upright="1"/>
          <a:lstStyle/>
          <a:p>
            <a:pPr algn="l" rtl="0">
              <a:defRPr sz="1000"/>
            </a:pPr>
            <a:r>
              <a:rPr lang="en-AU" sz="1000" b="1" i="0" u="none" strike="noStrike" baseline="0">
                <a:solidFill>
                  <a:srgbClr val="000000"/>
                </a:solidFill>
                <a:latin typeface="Arial"/>
                <a:cs typeface="Arial"/>
              </a:rPr>
              <a:t>Allowance column:</a:t>
            </a:r>
          </a:p>
          <a:p>
            <a:pPr algn="l" rtl="0">
              <a:defRPr sz="1000"/>
            </a:pPr>
            <a:endParaRPr lang="en-AU" sz="4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Text and fill colour in this column matches the formatting of the "System Share" column on the right of the table.</a:t>
            </a:r>
          </a:p>
        </xdr:txBody>
      </xdr:sp>
      <xdr:sp macro="" textlink="">
        <xdr:nvSpPr>
          <xdr:cNvPr id="77" name="AutoShape 3641"/>
          <xdr:cNvSpPr>
            <a:spLocks noChangeArrowheads="1"/>
          </xdr:cNvSpPr>
        </xdr:nvSpPr>
        <xdr:spPr bwMode="auto">
          <a:xfrm>
            <a:off x="10318804" y="36260333"/>
            <a:ext cx="1357874" cy="815731"/>
          </a:xfrm>
          <a:prstGeom prst="wedgeRoundRectCallout">
            <a:avLst>
              <a:gd name="adj1" fmla="val -69997"/>
              <a:gd name="adj2" fmla="val 41076"/>
              <a:gd name="adj3" fmla="val 16667"/>
            </a:avLst>
          </a:prstGeom>
          <a:solidFill>
            <a:srgbClr val="FFFFFF"/>
          </a:solidFill>
          <a:ln w="9525">
            <a:solidFill>
              <a:srgbClr val="000000"/>
            </a:solidFill>
            <a:miter lim="800000"/>
            <a:headEnd/>
            <a:tailEnd/>
          </a:ln>
          <a:effectLst>
            <a:outerShdw blurRad="50800" dist="63500" dir="2700000" algn="tl" rotWithShape="0">
              <a:prstClr val="black">
                <a:alpha val="40000"/>
              </a:prstClr>
            </a:outerShdw>
          </a:effectLst>
        </xdr:spPr>
        <xdr:txBody>
          <a:bodyPr vertOverflow="clip" wrap="square" lIns="27432" tIns="22860" rIns="0" bIns="0" anchor="t" upright="1"/>
          <a:lstStyle/>
          <a:p>
            <a:pPr algn="l" rtl="0">
              <a:defRPr sz="1000"/>
            </a:pPr>
            <a:r>
              <a:rPr lang="en-AU" sz="1000" b="1" i="0" u="none" strike="noStrike" baseline="0">
                <a:solidFill>
                  <a:srgbClr val="000000"/>
                </a:solidFill>
                <a:latin typeface="Arial"/>
                <a:cs typeface="Arial"/>
              </a:rPr>
              <a:t>Critical Location:</a:t>
            </a:r>
          </a:p>
          <a:p>
            <a:pPr algn="l" rtl="0">
              <a:defRPr sz="1000"/>
            </a:pPr>
            <a:endParaRPr lang="en-AU" sz="4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The Failure for this Location causes the overall design to Fail.</a:t>
            </a:r>
          </a:p>
        </xdr:txBody>
      </xdr:sp>
      <xdr:sp macro="" textlink="">
        <xdr:nvSpPr>
          <xdr:cNvPr id="76" name="AutoShape 3641"/>
          <xdr:cNvSpPr>
            <a:spLocks noChangeArrowheads="1"/>
          </xdr:cNvSpPr>
        </xdr:nvSpPr>
        <xdr:spPr bwMode="auto">
          <a:xfrm>
            <a:off x="9970322" y="34744878"/>
            <a:ext cx="1777178" cy="1354152"/>
          </a:xfrm>
          <a:prstGeom prst="wedgeRoundRectCallout">
            <a:avLst>
              <a:gd name="adj1" fmla="val -51722"/>
              <a:gd name="adj2" fmla="val 77372"/>
              <a:gd name="adj3" fmla="val 16667"/>
            </a:avLst>
          </a:prstGeom>
          <a:solidFill>
            <a:srgbClr val="FFFFFF"/>
          </a:solidFill>
          <a:ln w="9525">
            <a:solidFill>
              <a:srgbClr val="000000"/>
            </a:solidFill>
            <a:miter lim="800000"/>
            <a:headEnd/>
            <a:tailEnd/>
          </a:ln>
          <a:effectLst>
            <a:outerShdw blurRad="50800" dist="63500" dir="2700000" algn="tl" rotWithShape="0">
              <a:prstClr val="black">
                <a:alpha val="40000"/>
              </a:prstClr>
            </a:outerShdw>
          </a:effectLst>
        </xdr:spPr>
        <xdr:txBody>
          <a:bodyPr vertOverflow="clip" wrap="square" lIns="27432" tIns="22860" rIns="0" bIns="0" anchor="t" upright="1"/>
          <a:lstStyle/>
          <a:p>
            <a:pPr algn="l" rtl="0">
              <a:defRPr sz="1000"/>
            </a:pPr>
            <a:r>
              <a:rPr lang="en-AU" sz="1000" b="1" i="0" u="none" strike="noStrike" baseline="0">
                <a:solidFill>
                  <a:srgbClr val="000000"/>
                </a:solidFill>
                <a:latin typeface="Arial"/>
                <a:cs typeface="Arial"/>
              </a:rPr>
              <a:t>System Shares and Location Outcomes:</a:t>
            </a:r>
          </a:p>
          <a:p>
            <a:pPr algn="l" rtl="0">
              <a:defRPr sz="1000"/>
            </a:pPr>
            <a:endParaRPr lang="en-AU" sz="4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The Help screen explains how to interpret these % values. Green fill indicates an aggregate Pass for the Systems in each Location.</a:t>
            </a:r>
          </a:p>
        </xdr:txBody>
      </xdr:sp>
      <xdr:sp macro="" textlink="">
        <xdr:nvSpPr>
          <xdr:cNvPr id="80" name="AutoShape 3641"/>
          <xdr:cNvSpPr>
            <a:spLocks noChangeArrowheads="1"/>
          </xdr:cNvSpPr>
        </xdr:nvSpPr>
        <xdr:spPr bwMode="auto">
          <a:xfrm>
            <a:off x="6827693" y="36235410"/>
            <a:ext cx="1525562" cy="1278659"/>
          </a:xfrm>
          <a:prstGeom prst="wedgeRoundRectCallout">
            <a:avLst>
              <a:gd name="adj1" fmla="val 87206"/>
              <a:gd name="adj2" fmla="val -40976"/>
              <a:gd name="adj3" fmla="val 16667"/>
            </a:avLst>
          </a:prstGeom>
          <a:solidFill>
            <a:srgbClr val="FFFFFF"/>
          </a:solidFill>
          <a:ln w="9525">
            <a:solidFill>
              <a:srgbClr val="000000"/>
            </a:solidFill>
            <a:miter lim="800000"/>
            <a:headEnd/>
            <a:tailEnd/>
          </a:ln>
          <a:effectLst>
            <a:outerShdw blurRad="50800" dist="63500" dir="2700000" algn="tl" rotWithShape="0">
              <a:prstClr val="black">
                <a:alpha val="40000"/>
              </a:prstClr>
            </a:outerShdw>
          </a:effectLst>
        </xdr:spPr>
        <xdr:txBody>
          <a:bodyPr vertOverflow="clip" wrap="square" lIns="27432" tIns="22860" rIns="0" bIns="0" anchor="t" upright="1"/>
          <a:lstStyle/>
          <a:p>
            <a:pPr algn="l" rtl="0">
              <a:defRPr sz="1000"/>
            </a:pPr>
            <a:r>
              <a:rPr lang="en-AU" sz="1000" b="1" i="0" u="none" strike="noStrike" baseline="0">
                <a:solidFill>
                  <a:srgbClr val="000000"/>
                </a:solidFill>
                <a:latin typeface="Arial"/>
                <a:cs typeface="Arial"/>
              </a:rPr>
              <a:t>Space Outcomes:</a:t>
            </a:r>
          </a:p>
          <a:p>
            <a:pPr algn="l" rtl="0">
              <a:defRPr sz="1000"/>
            </a:pPr>
            <a:endParaRPr lang="en-AU" sz="4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Red font on white fill shows that a system exceeds the allowance for its Space when the aggregate for the Location still Passes.</a:t>
            </a:r>
          </a:p>
        </xdr:txBody>
      </xdr:sp>
      <xdr:sp macro="" textlink="">
        <xdr:nvSpPr>
          <xdr:cNvPr id="66" name="AutoShape 3641"/>
          <xdr:cNvSpPr>
            <a:spLocks noChangeArrowheads="1"/>
          </xdr:cNvSpPr>
        </xdr:nvSpPr>
        <xdr:spPr bwMode="auto">
          <a:xfrm>
            <a:off x="8881490" y="33821080"/>
            <a:ext cx="1746823" cy="984006"/>
          </a:xfrm>
          <a:prstGeom prst="wedgeRoundRectCallout">
            <a:avLst>
              <a:gd name="adj1" fmla="val -42511"/>
              <a:gd name="adj2" fmla="val 90578"/>
              <a:gd name="adj3" fmla="val 16667"/>
            </a:avLst>
          </a:prstGeom>
          <a:solidFill>
            <a:srgbClr val="FFFFFF"/>
          </a:solidFill>
          <a:ln w="9525">
            <a:solidFill>
              <a:srgbClr val="000000"/>
            </a:solidFill>
            <a:miter lim="800000"/>
            <a:headEnd/>
            <a:tailEnd/>
          </a:ln>
          <a:effectLst>
            <a:outerShdw blurRad="50800" dist="63500" dir="2700000" algn="tl" rotWithShape="0">
              <a:prstClr val="black">
                <a:alpha val="40000"/>
              </a:prstClr>
            </a:outerShdw>
          </a:effectLst>
        </xdr:spPr>
        <xdr:txBody>
          <a:bodyPr vertOverflow="clip" wrap="square" lIns="27432" tIns="22860" rIns="0" bIns="0" anchor="t" upright="1"/>
          <a:lstStyle/>
          <a:p>
            <a:pPr algn="l" rtl="0">
              <a:defRPr sz="1000"/>
            </a:pPr>
            <a:r>
              <a:rPr lang="en-AU" sz="1000" b="1" i="0" u="none" strike="noStrike" baseline="0">
                <a:solidFill>
                  <a:srgbClr val="000000"/>
                </a:solidFill>
                <a:latin typeface="Arial"/>
                <a:cs typeface="Arial"/>
              </a:rPr>
              <a:t>Outcomes heading:</a:t>
            </a:r>
          </a:p>
          <a:p>
            <a:pPr algn="l" rtl="0">
              <a:defRPr sz="1000"/>
            </a:pPr>
            <a:endParaRPr lang="en-AU" sz="4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Outcomes area heading text and fill colour changes to indicate whether the overall design Passes or Fails.)</a:t>
            </a:r>
          </a:p>
        </xdr:txBody>
      </xdr:sp>
    </xdr:grpSp>
    <xdr:clientData/>
  </xdr:twoCellAnchor>
  <xdr:twoCellAnchor>
    <xdr:from>
      <xdr:col>20</xdr:col>
      <xdr:colOff>107824</xdr:colOff>
      <xdr:row>157</xdr:row>
      <xdr:rowOff>66675</xdr:rowOff>
    </xdr:from>
    <xdr:to>
      <xdr:col>22</xdr:col>
      <xdr:colOff>0</xdr:colOff>
      <xdr:row>157</xdr:row>
      <xdr:rowOff>371961</xdr:rowOff>
    </xdr:to>
    <xdr:sp macro="" textlink="">
      <xdr:nvSpPr>
        <xdr:cNvPr id="81" name="AutoShape 44" descr="help">
          <a:hlinkClick xmlns:r="http://schemas.openxmlformats.org/officeDocument/2006/relationships" r:id="rId2"/>
        </xdr:cNvPr>
        <xdr:cNvSpPr>
          <a:spLocks noChangeArrowheads="1"/>
        </xdr:cNvSpPr>
      </xdr:nvSpPr>
      <xdr:spPr bwMode="auto">
        <a:xfrm>
          <a:off x="11299699" y="22364700"/>
          <a:ext cx="1073276" cy="305286"/>
        </a:xfrm>
        <a:prstGeom prst="roundRect">
          <a:avLst>
            <a:gd name="adj" fmla="val 21741"/>
          </a:avLst>
        </a:prstGeom>
        <a:gradFill rotWithShape="1">
          <a:gsLst>
            <a:gs pos="0">
              <a:srgbClr val="FF0000"/>
            </a:gs>
            <a:gs pos="100000">
              <a:srgbClr val="FF0000">
                <a:gamma/>
                <a:shade val="46275"/>
                <a:invGamma/>
              </a:srgbClr>
            </a:gs>
          </a:gsLst>
          <a:lin ang="5400000" scaled="1"/>
        </a:gradFill>
        <a:ln w="9525" algn="ctr">
          <a:solidFill>
            <a:srgbClr val="800000"/>
          </a:solidFill>
          <a:round/>
          <a:headEnd/>
          <a:tailEnd/>
        </a:ln>
        <a:effectLst/>
      </xdr:spPr>
      <xdr:txBody>
        <a:bodyPr vertOverflow="clip" wrap="square" lIns="36000" tIns="22860" rIns="36000" bIns="22860" anchor="ctr" upright="1"/>
        <a:lstStyle/>
        <a:p>
          <a:pPr algn="ctr" rtl="0">
            <a:defRPr sz="1000"/>
          </a:pPr>
          <a:r>
            <a:rPr lang="en-AU" sz="1200" b="0" i="0" u="none" strike="noStrike" baseline="0">
              <a:solidFill>
                <a:srgbClr val="FFFFFF"/>
              </a:solidFill>
              <a:latin typeface="Arial"/>
              <a:cs typeface="Arial"/>
            </a:rPr>
            <a:t>Help screen</a:t>
          </a:r>
        </a:p>
      </xdr:txBody>
    </xdr:sp>
    <xdr:clientData/>
  </xdr:twoCellAnchor>
  <xdr:twoCellAnchor>
    <xdr:from>
      <xdr:col>17</xdr:col>
      <xdr:colOff>561975</xdr:colOff>
      <xdr:row>157</xdr:row>
      <xdr:rowOff>66675</xdr:rowOff>
    </xdr:from>
    <xdr:to>
      <xdr:col>19</xdr:col>
      <xdr:colOff>454151</xdr:colOff>
      <xdr:row>157</xdr:row>
      <xdr:rowOff>371961</xdr:rowOff>
    </xdr:to>
    <xdr:sp macro="" textlink="">
      <xdr:nvSpPr>
        <xdr:cNvPr id="82" name="AutoShape 45" descr="help">
          <a:hlinkClick xmlns:r="http://schemas.openxmlformats.org/officeDocument/2006/relationships" r:id="rId1"/>
        </xdr:cNvPr>
        <xdr:cNvSpPr>
          <a:spLocks noChangeArrowheads="1"/>
        </xdr:cNvSpPr>
      </xdr:nvSpPr>
      <xdr:spPr bwMode="auto">
        <a:xfrm>
          <a:off x="9982200" y="22364700"/>
          <a:ext cx="1073276" cy="305286"/>
        </a:xfrm>
        <a:prstGeom prst="roundRect">
          <a:avLst>
            <a:gd name="adj" fmla="val 21741"/>
          </a:avLst>
        </a:prstGeom>
        <a:gradFill rotWithShape="1">
          <a:gsLst>
            <a:gs pos="0">
              <a:srgbClr val="FF0000"/>
            </a:gs>
            <a:gs pos="100000">
              <a:srgbClr val="FF0000">
                <a:gamma/>
                <a:shade val="46275"/>
                <a:invGamma/>
              </a:srgbClr>
            </a:gs>
          </a:gsLst>
          <a:lin ang="5400000" scaled="1"/>
        </a:gradFill>
        <a:ln w="9525" algn="ctr">
          <a:solidFill>
            <a:srgbClr val="800000"/>
          </a:solidFill>
          <a:round/>
          <a:headEnd/>
          <a:tailEnd/>
        </a:ln>
        <a:effectLst/>
      </xdr:spPr>
      <xdr:txBody>
        <a:bodyPr vertOverflow="clip" wrap="square" lIns="36000" tIns="22860" rIns="36000" bIns="22860" anchor="ctr" upright="1"/>
        <a:lstStyle/>
        <a:p>
          <a:pPr algn="ctr" rtl="0">
            <a:defRPr sz="1000"/>
          </a:pPr>
          <a:r>
            <a:rPr lang="en-AU" sz="1200" b="1" i="0" u="none" strike="noStrike" baseline="0">
              <a:solidFill>
                <a:srgbClr val="FFFFFF"/>
              </a:solidFill>
              <a:latin typeface="Arial"/>
              <a:cs typeface="Arial"/>
            </a:rPr>
            <a:t>Main Menu</a:t>
          </a:r>
        </a:p>
      </xdr:txBody>
    </xdr:sp>
    <xdr:clientData/>
  </xdr:twoCellAnchor>
  <xdr:twoCellAnchor>
    <xdr:from>
      <xdr:col>20</xdr:col>
      <xdr:colOff>107824</xdr:colOff>
      <xdr:row>210</xdr:row>
      <xdr:rowOff>66675</xdr:rowOff>
    </xdr:from>
    <xdr:to>
      <xdr:col>22</xdr:col>
      <xdr:colOff>0</xdr:colOff>
      <xdr:row>210</xdr:row>
      <xdr:rowOff>371961</xdr:rowOff>
    </xdr:to>
    <xdr:sp macro="" textlink="">
      <xdr:nvSpPr>
        <xdr:cNvPr id="83" name="AutoShape 44" descr="help">
          <a:hlinkClick xmlns:r="http://schemas.openxmlformats.org/officeDocument/2006/relationships" r:id="rId2"/>
        </xdr:cNvPr>
        <xdr:cNvSpPr>
          <a:spLocks noChangeArrowheads="1"/>
        </xdr:cNvSpPr>
      </xdr:nvSpPr>
      <xdr:spPr bwMode="auto">
        <a:xfrm>
          <a:off x="11236199" y="32642175"/>
          <a:ext cx="1066926" cy="305286"/>
        </a:xfrm>
        <a:prstGeom prst="roundRect">
          <a:avLst>
            <a:gd name="adj" fmla="val 21741"/>
          </a:avLst>
        </a:prstGeom>
        <a:gradFill rotWithShape="1">
          <a:gsLst>
            <a:gs pos="0">
              <a:srgbClr val="FF0000"/>
            </a:gs>
            <a:gs pos="100000">
              <a:srgbClr val="FF0000">
                <a:gamma/>
                <a:shade val="46275"/>
                <a:invGamma/>
              </a:srgbClr>
            </a:gs>
          </a:gsLst>
          <a:lin ang="5400000" scaled="1"/>
        </a:gradFill>
        <a:ln w="9525" algn="ctr">
          <a:solidFill>
            <a:srgbClr val="800000"/>
          </a:solidFill>
          <a:round/>
          <a:headEnd/>
          <a:tailEnd/>
        </a:ln>
        <a:effectLst/>
      </xdr:spPr>
      <xdr:txBody>
        <a:bodyPr vertOverflow="clip" wrap="square" lIns="36000" tIns="22860" rIns="36000" bIns="22860" anchor="ctr" upright="1"/>
        <a:lstStyle/>
        <a:p>
          <a:pPr algn="ctr" rtl="0">
            <a:defRPr sz="1000"/>
          </a:pPr>
          <a:r>
            <a:rPr lang="en-AU" sz="1200" b="0" i="0" u="none" strike="noStrike" baseline="0">
              <a:solidFill>
                <a:srgbClr val="FFFFFF"/>
              </a:solidFill>
              <a:latin typeface="Arial"/>
              <a:cs typeface="Arial"/>
            </a:rPr>
            <a:t>Help screen</a:t>
          </a:r>
        </a:p>
      </xdr:txBody>
    </xdr:sp>
    <xdr:clientData/>
  </xdr:twoCellAnchor>
  <xdr:twoCellAnchor>
    <xdr:from>
      <xdr:col>17</xdr:col>
      <xdr:colOff>561975</xdr:colOff>
      <xdr:row>210</xdr:row>
      <xdr:rowOff>66675</xdr:rowOff>
    </xdr:from>
    <xdr:to>
      <xdr:col>19</xdr:col>
      <xdr:colOff>454151</xdr:colOff>
      <xdr:row>210</xdr:row>
      <xdr:rowOff>371961</xdr:rowOff>
    </xdr:to>
    <xdr:sp macro="" textlink="">
      <xdr:nvSpPr>
        <xdr:cNvPr id="84" name="AutoShape 45" descr="help">
          <a:hlinkClick xmlns:r="http://schemas.openxmlformats.org/officeDocument/2006/relationships" r:id="rId1"/>
        </xdr:cNvPr>
        <xdr:cNvSpPr>
          <a:spLocks noChangeArrowheads="1"/>
        </xdr:cNvSpPr>
      </xdr:nvSpPr>
      <xdr:spPr bwMode="auto">
        <a:xfrm>
          <a:off x="9928225" y="32642175"/>
          <a:ext cx="1066926" cy="305286"/>
        </a:xfrm>
        <a:prstGeom prst="roundRect">
          <a:avLst>
            <a:gd name="adj" fmla="val 21741"/>
          </a:avLst>
        </a:prstGeom>
        <a:gradFill rotWithShape="1">
          <a:gsLst>
            <a:gs pos="0">
              <a:srgbClr val="FF0000"/>
            </a:gs>
            <a:gs pos="100000">
              <a:srgbClr val="FF0000">
                <a:gamma/>
                <a:shade val="46275"/>
                <a:invGamma/>
              </a:srgbClr>
            </a:gs>
          </a:gsLst>
          <a:lin ang="5400000" scaled="1"/>
        </a:gradFill>
        <a:ln w="9525" algn="ctr">
          <a:solidFill>
            <a:srgbClr val="800000"/>
          </a:solidFill>
          <a:round/>
          <a:headEnd/>
          <a:tailEnd/>
        </a:ln>
        <a:effectLst/>
      </xdr:spPr>
      <xdr:txBody>
        <a:bodyPr vertOverflow="clip" wrap="square" lIns="36000" tIns="22860" rIns="36000" bIns="22860" anchor="ctr" upright="1"/>
        <a:lstStyle/>
        <a:p>
          <a:pPr algn="ctr" rtl="0">
            <a:defRPr sz="1000"/>
          </a:pPr>
          <a:r>
            <a:rPr lang="en-AU" sz="1200" b="1" i="0" u="none" strike="noStrike" baseline="0">
              <a:solidFill>
                <a:srgbClr val="FFFFFF"/>
              </a:solidFill>
              <a:latin typeface="Arial"/>
              <a:cs typeface="Arial"/>
            </a:rPr>
            <a:t>Main Menu</a:t>
          </a:r>
        </a:p>
      </xdr:txBody>
    </xdr:sp>
    <xdr:clientData/>
  </xdr:twoCellAnchor>
  <xdr:twoCellAnchor>
    <xdr:from>
      <xdr:col>2</xdr:col>
      <xdr:colOff>0</xdr:colOff>
      <xdr:row>57</xdr:row>
      <xdr:rowOff>2670</xdr:rowOff>
    </xdr:from>
    <xdr:to>
      <xdr:col>21</xdr:col>
      <xdr:colOff>521028</xdr:colOff>
      <xdr:row>97</xdr:row>
      <xdr:rowOff>1948</xdr:rowOff>
    </xdr:to>
    <xdr:grpSp>
      <xdr:nvGrpSpPr>
        <xdr:cNvPr id="9" name="Group 8"/>
        <xdr:cNvGrpSpPr/>
      </xdr:nvGrpSpPr>
      <xdr:grpSpPr>
        <a:xfrm>
          <a:off x="590884" y="9443449"/>
          <a:ext cx="12332917" cy="6309173"/>
          <a:chOff x="563451" y="9634994"/>
          <a:chExt cx="11736380" cy="6438715"/>
        </a:xfrm>
      </xdr:grpSpPr>
      <xdr:pic>
        <xdr:nvPicPr>
          <xdr:cNvPr id="3" name="Picture 2"/>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563451" y="9634994"/>
            <a:ext cx="11736380" cy="6438715"/>
          </a:xfrm>
          <a:prstGeom prst="rect">
            <a:avLst/>
          </a:prstGeom>
        </xdr:spPr>
      </xdr:pic>
      <xdr:sp macro="" textlink="">
        <xdr:nvSpPr>
          <xdr:cNvPr id="53" name="AutoShape 8"/>
          <xdr:cNvSpPr>
            <a:spLocks noChangeArrowheads="1"/>
          </xdr:cNvSpPr>
        </xdr:nvSpPr>
        <xdr:spPr bwMode="auto">
          <a:xfrm>
            <a:off x="2061413" y="11074805"/>
            <a:ext cx="1013351" cy="3269223"/>
          </a:xfrm>
          <a:prstGeom prst="roundRect">
            <a:avLst>
              <a:gd name="adj" fmla="val 16667"/>
            </a:avLst>
          </a:prstGeom>
          <a:noFill/>
          <a:ln w="19050" algn="ctr">
            <a:solidFill>
              <a:srgbClr val="FF0000"/>
            </a:solidFill>
            <a:round/>
            <a:headEnd/>
            <a:tailEnd/>
          </a:ln>
        </xdr:spPr>
      </xdr:sp>
      <xdr:sp macro="" textlink="">
        <xdr:nvSpPr>
          <xdr:cNvPr id="52" name="AutoShape 3641"/>
          <xdr:cNvSpPr>
            <a:spLocks noChangeArrowheads="1"/>
          </xdr:cNvSpPr>
        </xdr:nvSpPr>
        <xdr:spPr bwMode="auto">
          <a:xfrm>
            <a:off x="818061" y="9682958"/>
            <a:ext cx="1458917" cy="1299557"/>
          </a:xfrm>
          <a:prstGeom prst="wedgeRoundRectCallout">
            <a:avLst>
              <a:gd name="adj1" fmla="val 45274"/>
              <a:gd name="adj2" fmla="val 70120"/>
              <a:gd name="adj3" fmla="val 16667"/>
            </a:avLst>
          </a:prstGeom>
          <a:solidFill>
            <a:srgbClr val="FFFFFF"/>
          </a:solidFill>
          <a:ln w="9525">
            <a:solidFill>
              <a:srgbClr val="000000"/>
            </a:solidFill>
            <a:miter lim="800000"/>
            <a:headEnd/>
            <a:tailEnd/>
          </a:ln>
          <a:effectLst>
            <a:outerShdw blurRad="50800" dist="63500" dir="2700000" algn="tl" rotWithShape="0">
              <a:prstClr val="black">
                <a:alpha val="40000"/>
              </a:prstClr>
            </a:outerShdw>
          </a:effectLst>
        </xdr:spPr>
        <xdr:txBody>
          <a:bodyPr vertOverflow="clip" wrap="square" lIns="27432" tIns="22860" rIns="0" bIns="0" anchor="t" upright="1"/>
          <a:lstStyle/>
          <a:p>
            <a:pPr algn="l" rtl="0">
              <a:defRPr sz="1000"/>
            </a:pPr>
            <a:r>
              <a:rPr lang="en-AU" sz="1000" b="1" i="0" u="none" strike="noStrike" baseline="0">
                <a:solidFill>
                  <a:srgbClr val="000000"/>
                </a:solidFill>
                <a:latin typeface="Arial"/>
                <a:cs typeface="Arial"/>
              </a:rPr>
              <a:t>Room Aspect Ratio:</a:t>
            </a:r>
          </a:p>
          <a:p>
            <a:pPr algn="l" rtl="0">
              <a:defRPr sz="1000"/>
            </a:pPr>
            <a:endParaRPr lang="en-AU" sz="4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Input data for these two columns is needed only when intending to use the Room Aspect  Ratio Adjustment Factor. </a:t>
            </a:r>
          </a:p>
        </xdr:txBody>
      </xdr:sp>
      <xdr:sp macro="" textlink="">
        <xdr:nvSpPr>
          <xdr:cNvPr id="55" name="AutoShape 3641"/>
          <xdr:cNvSpPr>
            <a:spLocks noChangeArrowheads="1"/>
          </xdr:cNvSpPr>
        </xdr:nvSpPr>
        <xdr:spPr bwMode="auto">
          <a:xfrm>
            <a:off x="7837286" y="11232077"/>
            <a:ext cx="1427099" cy="835659"/>
          </a:xfrm>
          <a:prstGeom prst="wedgeRoundRectCallout">
            <a:avLst>
              <a:gd name="adj1" fmla="val -55667"/>
              <a:gd name="adj2" fmla="val -82098"/>
              <a:gd name="adj3" fmla="val 16667"/>
            </a:avLst>
          </a:prstGeom>
          <a:solidFill>
            <a:srgbClr val="FFFFFF"/>
          </a:solidFill>
          <a:ln w="9525">
            <a:solidFill>
              <a:srgbClr val="000000"/>
            </a:solidFill>
            <a:miter lim="800000"/>
            <a:headEnd/>
            <a:tailEnd/>
          </a:ln>
          <a:effectLst>
            <a:outerShdw blurRad="50800" dist="63500" dir="2700000" algn="tl" rotWithShape="0">
              <a:prstClr val="black">
                <a:alpha val="40000"/>
              </a:prstClr>
            </a:outerShdw>
          </a:effectLst>
        </xdr:spPr>
        <xdr:txBody>
          <a:bodyPr vertOverflow="clip" wrap="square" lIns="27432" tIns="22860" rIns="0" bIns="0" anchor="t" upright="1"/>
          <a:lstStyle/>
          <a:p>
            <a:pPr algn="l" rtl="0">
              <a:defRPr sz="1000"/>
            </a:pPr>
            <a:r>
              <a:rPr lang="en-AU" sz="1000" b="1" i="0" u="none" strike="noStrike" baseline="0">
                <a:solidFill>
                  <a:srgbClr val="000000"/>
                </a:solidFill>
                <a:latin typeface="Arial"/>
                <a:cs typeface="Arial"/>
              </a:rPr>
              <a:t>Classification menu:</a:t>
            </a:r>
          </a:p>
          <a:p>
            <a:pPr algn="l" rtl="0">
              <a:defRPr sz="1000"/>
            </a:pPr>
            <a:endParaRPr lang="en-AU" sz="4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Use the drop down menu to select the building Classification. </a:t>
            </a:r>
          </a:p>
        </xdr:txBody>
      </xdr:sp>
      <xdr:sp macro="" textlink="">
        <xdr:nvSpPr>
          <xdr:cNvPr id="59" name="AutoShape 3641"/>
          <xdr:cNvSpPr>
            <a:spLocks noChangeArrowheads="1"/>
          </xdr:cNvSpPr>
        </xdr:nvSpPr>
        <xdr:spPr bwMode="auto">
          <a:xfrm>
            <a:off x="10205822" y="12785642"/>
            <a:ext cx="1746783" cy="1465220"/>
          </a:xfrm>
          <a:prstGeom prst="wedgeRoundRectCallout">
            <a:avLst>
              <a:gd name="adj1" fmla="val -45778"/>
              <a:gd name="adj2" fmla="val 73569"/>
              <a:gd name="adj3" fmla="val 16667"/>
            </a:avLst>
          </a:prstGeom>
          <a:solidFill>
            <a:srgbClr val="FFFFFF"/>
          </a:solidFill>
          <a:ln w="9525">
            <a:solidFill>
              <a:srgbClr val="000000"/>
            </a:solidFill>
            <a:miter lim="800000"/>
            <a:headEnd/>
            <a:tailEnd/>
          </a:ln>
          <a:effectLst>
            <a:outerShdw blurRad="50800" dist="63500" dir="2700000" algn="tl" rotWithShape="0">
              <a:prstClr val="black">
                <a:alpha val="40000"/>
              </a:prstClr>
            </a:outerShdw>
          </a:effectLst>
        </xdr:spPr>
        <xdr:txBody>
          <a:bodyPr vertOverflow="clip" wrap="square" lIns="27432" tIns="22860" rIns="0" bIns="0" anchor="t" upright="1"/>
          <a:lstStyle/>
          <a:p>
            <a:pPr algn="l" rtl="0">
              <a:defRPr sz="1000"/>
            </a:pPr>
            <a:r>
              <a:rPr lang="en-AU" sz="1000" b="1" i="0" u="none" strike="noStrike" baseline="0">
                <a:solidFill>
                  <a:srgbClr val="000000"/>
                </a:solidFill>
                <a:latin typeface="Arial"/>
                <a:cs typeface="Arial"/>
              </a:rPr>
              <a:t>Calculated Outcomes:</a:t>
            </a:r>
          </a:p>
          <a:p>
            <a:pPr algn="l" rtl="0">
              <a:defRPr sz="1000"/>
            </a:pPr>
            <a:endParaRPr lang="en-AU" sz="4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Outcomes are displayed progressively as lighting systems are added to the table, provided details for each system are complete.</a:t>
            </a:r>
          </a:p>
          <a:p>
            <a:pPr algn="l" rtl="0">
              <a:defRPr sz="1000"/>
            </a:pPr>
            <a:r>
              <a:rPr lang="en-AU" sz="1000" b="0" i="0" u="none" strike="noStrike" baseline="0">
                <a:solidFill>
                  <a:srgbClr val="000000"/>
                </a:solidFill>
                <a:latin typeface="Arial"/>
                <a:cs typeface="Arial"/>
              </a:rPr>
              <a:t>Results may change as more systems are added.</a:t>
            </a:r>
          </a:p>
        </xdr:txBody>
      </xdr:sp>
      <xdr:pic>
        <xdr:nvPicPr>
          <xdr:cNvPr id="16" name="Picture 15"/>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3617246" y="12347349"/>
            <a:ext cx="1722697" cy="710052"/>
          </a:xfrm>
          <a:prstGeom prst="rect">
            <a:avLst/>
          </a:prstGeom>
        </xdr:spPr>
      </xdr:pic>
      <xdr:sp macro="" textlink="">
        <xdr:nvSpPr>
          <xdr:cNvPr id="69" name="AutoShape 3641"/>
          <xdr:cNvSpPr>
            <a:spLocks noChangeArrowheads="1"/>
          </xdr:cNvSpPr>
        </xdr:nvSpPr>
        <xdr:spPr bwMode="auto">
          <a:xfrm>
            <a:off x="3939097" y="10697918"/>
            <a:ext cx="1468327" cy="711425"/>
          </a:xfrm>
          <a:prstGeom prst="wedgeRoundRectCallout">
            <a:avLst>
              <a:gd name="adj1" fmla="val 38905"/>
              <a:gd name="adj2" fmla="val 76869"/>
              <a:gd name="adj3" fmla="val 16667"/>
            </a:avLst>
          </a:prstGeom>
          <a:solidFill>
            <a:srgbClr val="FFFFFF"/>
          </a:solidFill>
          <a:ln w="9525">
            <a:solidFill>
              <a:srgbClr val="000000"/>
            </a:solidFill>
            <a:miter lim="800000"/>
            <a:headEnd/>
            <a:tailEnd/>
          </a:ln>
          <a:effectLst>
            <a:outerShdw blurRad="50800" dist="63500" dir="2700000" algn="tl" rotWithShape="0">
              <a:prstClr val="black">
                <a:alpha val="40000"/>
              </a:prstClr>
            </a:outerShdw>
          </a:effectLst>
        </xdr:spPr>
        <xdr:txBody>
          <a:bodyPr vertOverflow="clip" wrap="square" lIns="27432" tIns="22860" rIns="0" bIns="0" anchor="t" upright="1"/>
          <a:lstStyle/>
          <a:p>
            <a:pPr algn="l" rtl="0">
              <a:defRPr sz="1000"/>
            </a:pPr>
            <a:r>
              <a:rPr lang="en-AU" sz="1000" b="1" i="0" u="none" strike="noStrike" baseline="0">
                <a:solidFill>
                  <a:srgbClr val="000000"/>
                </a:solidFill>
                <a:latin typeface="Arial"/>
                <a:cs typeface="Arial"/>
              </a:rPr>
              <a:t>Navigation button:</a:t>
            </a:r>
          </a:p>
          <a:p>
            <a:pPr algn="l" rtl="0">
              <a:defRPr sz="1000"/>
            </a:pPr>
            <a:endParaRPr lang="en-AU" sz="4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Links to a detailed list of Adjustment Factors.</a:t>
            </a:r>
          </a:p>
        </xdr:txBody>
      </xdr:sp>
      <xdr:sp macro="" textlink="">
        <xdr:nvSpPr>
          <xdr:cNvPr id="70" name="AutoShape 3641"/>
          <xdr:cNvSpPr>
            <a:spLocks noChangeArrowheads="1"/>
          </xdr:cNvSpPr>
        </xdr:nvSpPr>
        <xdr:spPr bwMode="auto">
          <a:xfrm>
            <a:off x="7338274" y="9766478"/>
            <a:ext cx="1918416" cy="617113"/>
          </a:xfrm>
          <a:prstGeom prst="wedgeRoundRectCallout">
            <a:avLst>
              <a:gd name="adj1" fmla="val 64825"/>
              <a:gd name="adj2" fmla="val -113"/>
              <a:gd name="adj3" fmla="val 16667"/>
            </a:avLst>
          </a:prstGeom>
          <a:solidFill>
            <a:srgbClr val="FFFFFF"/>
          </a:solidFill>
          <a:ln w="9525">
            <a:solidFill>
              <a:srgbClr val="000000"/>
            </a:solidFill>
            <a:miter lim="800000"/>
            <a:headEnd/>
            <a:tailEnd/>
          </a:ln>
          <a:effectLst>
            <a:outerShdw blurRad="50800" dist="63500" dir="2700000" algn="tl" rotWithShape="0">
              <a:prstClr val="black">
                <a:alpha val="40000"/>
              </a:prstClr>
            </a:outerShdw>
          </a:effectLst>
        </xdr:spPr>
        <xdr:txBody>
          <a:bodyPr vertOverflow="clip" wrap="square" lIns="27432" tIns="22860" rIns="0" bIns="0" anchor="t" upright="1"/>
          <a:lstStyle/>
          <a:p>
            <a:pPr algn="l" rtl="0">
              <a:defRPr sz="1000"/>
            </a:pPr>
            <a:r>
              <a:rPr lang="en-AU" sz="1000" b="1" i="0" u="none" strike="noStrike" baseline="0">
                <a:solidFill>
                  <a:srgbClr val="000000"/>
                </a:solidFill>
                <a:latin typeface="Arial"/>
                <a:cs typeface="Arial"/>
              </a:rPr>
              <a:t>Navigation button:</a:t>
            </a:r>
          </a:p>
          <a:p>
            <a:pPr algn="l" rtl="0">
              <a:defRPr sz="1000"/>
            </a:pPr>
            <a:endParaRPr lang="en-AU" sz="4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Links to calculator for multiple lighting systems.</a:t>
            </a:r>
          </a:p>
        </xdr:txBody>
      </xdr:sp>
      <xdr:pic>
        <xdr:nvPicPr>
          <xdr:cNvPr id="19" name="Picture 18"/>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5181028" y="13818921"/>
            <a:ext cx="790445" cy="687466"/>
          </a:xfrm>
          <a:prstGeom prst="rect">
            <a:avLst/>
          </a:prstGeom>
        </xdr:spPr>
      </xdr:pic>
      <xdr:sp macro="" textlink="">
        <xdr:nvSpPr>
          <xdr:cNvPr id="38" name="AutoShape 3641"/>
          <xdr:cNvSpPr>
            <a:spLocks noChangeArrowheads="1"/>
          </xdr:cNvSpPr>
        </xdr:nvSpPr>
        <xdr:spPr bwMode="auto">
          <a:xfrm>
            <a:off x="5888418" y="12780703"/>
            <a:ext cx="1468311" cy="987404"/>
          </a:xfrm>
          <a:prstGeom prst="wedgeRoundRectCallout">
            <a:avLst>
              <a:gd name="adj1" fmla="val -48974"/>
              <a:gd name="adj2" fmla="val 77812"/>
              <a:gd name="adj3" fmla="val 16667"/>
            </a:avLst>
          </a:prstGeom>
          <a:solidFill>
            <a:srgbClr val="FFFFFF"/>
          </a:solidFill>
          <a:ln w="9525">
            <a:solidFill>
              <a:srgbClr val="000000"/>
            </a:solidFill>
            <a:miter lim="800000"/>
            <a:headEnd/>
            <a:tailEnd/>
          </a:ln>
          <a:effectLst>
            <a:outerShdw blurRad="50800" dist="63500" dir="2700000" algn="tl" rotWithShape="0">
              <a:prstClr val="black">
                <a:alpha val="40000"/>
              </a:prstClr>
            </a:outerShdw>
          </a:effectLst>
        </xdr:spPr>
        <xdr:txBody>
          <a:bodyPr vertOverflow="clip" wrap="square" lIns="27432" tIns="22860" rIns="0" bIns="0" anchor="t" upright="1"/>
          <a:lstStyle/>
          <a:p>
            <a:pPr algn="l" rtl="0">
              <a:defRPr sz="1000"/>
            </a:pPr>
            <a:r>
              <a:rPr lang="en-AU" sz="1000" b="1" i="0" u="none" strike="noStrike" baseline="0">
                <a:solidFill>
                  <a:srgbClr val="000000"/>
                </a:solidFill>
                <a:latin typeface="Arial"/>
                <a:cs typeface="Arial"/>
              </a:rPr>
              <a:t>"Adjustment Factors" menu:</a:t>
            </a:r>
          </a:p>
          <a:p>
            <a:pPr algn="l" rtl="0">
              <a:defRPr sz="1000"/>
            </a:pPr>
            <a:endParaRPr lang="en-AU" sz="4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Items listed in the drop down menu relate to those in Table J6.2b.</a:t>
            </a:r>
          </a:p>
        </xdr:txBody>
      </xdr:sp>
      <xdr:sp macro="" textlink="">
        <xdr:nvSpPr>
          <xdr:cNvPr id="45" name="AutoShape 3641"/>
          <xdr:cNvSpPr>
            <a:spLocks noChangeArrowheads="1"/>
          </xdr:cNvSpPr>
        </xdr:nvSpPr>
        <xdr:spPr bwMode="auto">
          <a:xfrm>
            <a:off x="6783379" y="14502996"/>
            <a:ext cx="1468311" cy="987404"/>
          </a:xfrm>
          <a:prstGeom prst="wedgeRoundRectCallout">
            <a:avLst>
              <a:gd name="adj1" fmla="val -48974"/>
              <a:gd name="adj2" fmla="val 77812"/>
              <a:gd name="adj3" fmla="val 16667"/>
            </a:avLst>
          </a:prstGeom>
          <a:solidFill>
            <a:srgbClr val="FFFFFF"/>
          </a:solidFill>
          <a:ln w="9525">
            <a:solidFill>
              <a:srgbClr val="000000"/>
            </a:solidFill>
            <a:miter lim="800000"/>
            <a:headEnd/>
            <a:tailEnd/>
          </a:ln>
          <a:effectLst>
            <a:outerShdw blurRad="50800" dist="63500" dir="2700000" algn="tl" rotWithShape="0">
              <a:prstClr val="black">
                <a:alpha val="40000"/>
              </a:prstClr>
            </a:outerShdw>
          </a:effectLst>
        </xdr:spPr>
        <xdr:txBody>
          <a:bodyPr vertOverflow="clip" wrap="square" lIns="27432" tIns="22860" rIns="0" bIns="0" anchor="t" upright="1"/>
          <a:lstStyle/>
          <a:p>
            <a:pPr algn="l" rtl="0">
              <a:defRPr sz="1000"/>
            </a:pPr>
            <a:r>
              <a:rPr lang="en-AU" sz="1000" b="1" i="0" u="none" strike="noStrike" baseline="0">
                <a:solidFill>
                  <a:srgbClr val="000000"/>
                </a:solidFill>
                <a:latin typeface="Arial"/>
                <a:cs typeface="Arial"/>
              </a:rPr>
              <a:t>User's worksheet:</a:t>
            </a:r>
          </a:p>
          <a:p>
            <a:pPr algn="l" rtl="0">
              <a:defRPr sz="1000"/>
            </a:pPr>
            <a:endParaRPr lang="en-AU" sz="4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The worksheet on this tab can be used for notes or supplementary calculations (if desired).</a:t>
            </a:r>
          </a:p>
        </xdr:txBody>
      </xdr:sp>
      <xdr:pic>
        <xdr:nvPicPr>
          <xdr:cNvPr id="88" name="Picture 87"/>
          <xdr:cNvPicPr>
            <a:picLocks noChangeAspect="1" noChangeArrowheads="1"/>
          </xdr:cNvPicPr>
        </xdr:nvPicPr>
        <xdr:blipFill rotWithShape="1">
          <a:blip xmlns:r="http://schemas.openxmlformats.org/officeDocument/2006/relationships" r:embed="rId10">
            <a:extLst>
              <a:ext uri="{28A0092B-C50C-407E-A947-70E740481C1C}">
                <a14:useLocalDpi xmlns:a14="http://schemas.microsoft.com/office/drawing/2010/main" val="0"/>
              </a:ext>
            </a:extLst>
          </a:blip>
          <a:srcRect l="19298" t="21457" r="34211" b="18848"/>
          <a:stretch/>
        </xdr:blipFill>
        <xdr:spPr bwMode="auto">
          <a:xfrm>
            <a:off x="5835739" y="11242183"/>
            <a:ext cx="818345" cy="657361"/>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65" name="AutoShape 3641"/>
          <xdr:cNvSpPr>
            <a:spLocks noChangeArrowheads="1"/>
          </xdr:cNvSpPr>
        </xdr:nvSpPr>
        <xdr:spPr bwMode="auto">
          <a:xfrm>
            <a:off x="5220084" y="11865994"/>
            <a:ext cx="1468311" cy="812359"/>
          </a:xfrm>
          <a:prstGeom prst="wedgeRoundRectCallout">
            <a:avLst>
              <a:gd name="adj1" fmla="val -48974"/>
              <a:gd name="adj2" fmla="val 77812"/>
              <a:gd name="adj3" fmla="val 16667"/>
            </a:avLst>
          </a:prstGeom>
          <a:solidFill>
            <a:srgbClr val="FFFFFF"/>
          </a:solidFill>
          <a:ln w="9525">
            <a:solidFill>
              <a:srgbClr val="000000"/>
            </a:solidFill>
            <a:miter lim="800000"/>
            <a:headEnd/>
            <a:tailEnd/>
          </a:ln>
          <a:effectLst>
            <a:outerShdw blurRad="50800" dist="63500" dir="2700000" algn="tl" rotWithShape="0">
              <a:prstClr val="black">
                <a:alpha val="40000"/>
              </a:prstClr>
            </a:outerShdw>
          </a:effectLst>
        </xdr:spPr>
        <xdr:txBody>
          <a:bodyPr vertOverflow="clip" wrap="square" lIns="27432" tIns="22860" rIns="0" bIns="0" anchor="t" upright="1"/>
          <a:lstStyle/>
          <a:p>
            <a:pPr algn="l" rtl="0">
              <a:defRPr sz="1000"/>
            </a:pPr>
            <a:r>
              <a:rPr lang="en-AU" sz="1000" b="1" i="0" u="none" strike="noStrike" baseline="0">
                <a:solidFill>
                  <a:srgbClr val="000000"/>
                </a:solidFill>
                <a:latin typeface="Arial"/>
                <a:cs typeface="Arial"/>
              </a:rPr>
              <a:t>"Space" menu:</a:t>
            </a:r>
          </a:p>
          <a:p>
            <a:pPr algn="l" rtl="0">
              <a:defRPr sz="1000"/>
            </a:pPr>
            <a:endParaRPr lang="en-AU" sz="4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Spaces listed in the drop down menu match those in Table J6.2a.</a:t>
            </a:r>
          </a:p>
        </xdr:txBody>
      </xdr:sp>
    </xdr:grpSp>
    <xdr:clientData/>
  </xdr:twoCellAnchor>
  <xdr:twoCellAnchor>
    <xdr:from>
      <xdr:col>2</xdr:col>
      <xdr:colOff>1784</xdr:colOff>
      <xdr:row>212</xdr:row>
      <xdr:rowOff>158745</xdr:rowOff>
    </xdr:from>
    <xdr:to>
      <xdr:col>22</xdr:col>
      <xdr:colOff>357187</xdr:colOff>
      <xdr:row>254</xdr:row>
      <xdr:rowOff>74102</xdr:rowOff>
    </xdr:to>
    <xdr:grpSp>
      <xdr:nvGrpSpPr>
        <xdr:cNvPr id="15" name="Group 14"/>
        <xdr:cNvGrpSpPr/>
      </xdr:nvGrpSpPr>
      <xdr:grpSpPr>
        <a:xfrm>
          <a:off x="592668" y="34759287"/>
          <a:ext cx="12779205" cy="6542651"/>
          <a:chOff x="565235" y="35468322"/>
          <a:chExt cx="12161037" cy="6676766"/>
        </a:xfrm>
      </xdr:grpSpPr>
      <xdr:pic>
        <xdr:nvPicPr>
          <xdr:cNvPr id="29" name="Picture 28"/>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565235" y="35468322"/>
            <a:ext cx="11762012" cy="6676766"/>
          </a:xfrm>
          <a:prstGeom prst="rect">
            <a:avLst/>
          </a:prstGeom>
        </xdr:spPr>
      </xdr:pic>
      <xdr:sp macro="" textlink="">
        <xdr:nvSpPr>
          <xdr:cNvPr id="86" name="AutoShape 3641"/>
          <xdr:cNvSpPr>
            <a:spLocks noChangeArrowheads="1"/>
          </xdr:cNvSpPr>
        </xdr:nvSpPr>
        <xdr:spPr bwMode="auto">
          <a:xfrm>
            <a:off x="10755134" y="39482525"/>
            <a:ext cx="1509987" cy="1135694"/>
          </a:xfrm>
          <a:prstGeom prst="wedgeRoundRectCallout">
            <a:avLst>
              <a:gd name="adj1" fmla="val -46020"/>
              <a:gd name="adj2" fmla="val 72970"/>
              <a:gd name="adj3" fmla="val 16667"/>
            </a:avLst>
          </a:prstGeom>
          <a:solidFill>
            <a:srgbClr val="FFFFFF"/>
          </a:solidFill>
          <a:ln w="9525">
            <a:solidFill>
              <a:srgbClr val="000000"/>
            </a:solidFill>
            <a:miter lim="800000"/>
            <a:headEnd/>
            <a:tailEnd/>
          </a:ln>
          <a:effectLst>
            <a:outerShdw blurRad="50800" dist="63500" dir="2700000" algn="tl" rotWithShape="0">
              <a:prstClr val="black">
                <a:alpha val="40000"/>
              </a:prstClr>
            </a:outerShdw>
          </a:effectLst>
        </xdr:spPr>
        <xdr:txBody>
          <a:bodyPr vertOverflow="clip" wrap="square" lIns="27432" tIns="22860" rIns="0" bIns="0" anchor="t" upright="1"/>
          <a:lstStyle/>
          <a:p>
            <a:pPr algn="l" rtl="0">
              <a:defRPr sz="1000"/>
            </a:pPr>
            <a:r>
              <a:rPr lang="en-AU" sz="1000" b="1" i="0" u="none" strike="noStrike" baseline="0">
                <a:solidFill>
                  <a:srgbClr val="000000"/>
                </a:solidFill>
                <a:latin typeface="Arial"/>
                <a:cs typeface="Arial"/>
              </a:rPr>
              <a:t>Tick / Cross box:</a:t>
            </a:r>
          </a:p>
          <a:p>
            <a:pPr algn="l" rtl="0">
              <a:defRPr sz="1000"/>
            </a:pPr>
            <a:endParaRPr lang="en-AU" sz="4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A Pass for the overall design is indicated by a tick (on green fill) in this box. A Failure is shown by a cross (on red fill). </a:t>
            </a:r>
          </a:p>
        </xdr:txBody>
      </xdr:sp>
      <xdr:sp macro="" textlink="">
        <xdr:nvSpPr>
          <xdr:cNvPr id="87" name="AutoShape 3641"/>
          <xdr:cNvSpPr>
            <a:spLocks noChangeArrowheads="1"/>
          </xdr:cNvSpPr>
        </xdr:nvSpPr>
        <xdr:spPr bwMode="auto">
          <a:xfrm>
            <a:off x="1518860" y="38918230"/>
            <a:ext cx="1675594" cy="1210752"/>
          </a:xfrm>
          <a:prstGeom prst="wedgeRoundRectCallout">
            <a:avLst>
              <a:gd name="adj1" fmla="val 40839"/>
              <a:gd name="adj2" fmla="val 78647"/>
              <a:gd name="adj3" fmla="val 16667"/>
            </a:avLst>
          </a:prstGeom>
          <a:solidFill>
            <a:srgbClr val="FFFFFF"/>
          </a:solidFill>
          <a:ln w="9525">
            <a:solidFill>
              <a:srgbClr val="000000"/>
            </a:solidFill>
            <a:miter lim="800000"/>
            <a:headEnd/>
            <a:tailEnd/>
          </a:ln>
          <a:effectLst>
            <a:outerShdw blurRad="50800" dist="63500" dir="2700000" algn="tl" rotWithShape="0">
              <a:prstClr val="black">
                <a:alpha val="40000"/>
              </a:prstClr>
            </a:outerShdw>
          </a:effectLst>
        </xdr:spPr>
        <xdr:txBody>
          <a:bodyPr vertOverflow="clip" wrap="square" lIns="27432" tIns="22860" rIns="0" bIns="0" anchor="t" upright="1"/>
          <a:lstStyle/>
          <a:p>
            <a:pPr algn="l" rtl="0">
              <a:defRPr sz="1000"/>
            </a:pPr>
            <a:r>
              <a:rPr lang="en-AU" sz="1000" b="1" i="0" u="none" strike="noStrike" baseline="0">
                <a:solidFill>
                  <a:srgbClr val="000000"/>
                </a:solidFill>
                <a:latin typeface="Arial"/>
                <a:cs typeface="Arial"/>
              </a:rPr>
              <a:t>Total Design Illumination Power Load:</a:t>
            </a:r>
          </a:p>
          <a:p>
            <a:pPr algn="l" rtl="0">
              <a:defRPr sz="1000"/>
            </a:pPr>
            <a:endParaRPr lang="en-AU" sz="4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The sum of all Loads reported here can be compared with the sum of all Allowances at right.</a:t>
            </a:r>
          </a:p>
        </xdr:txBody>
      </xdr:sp>
      <xdr:sp macro="" textlink="">
        <xdr:nvSpPr>
          <xdr:cNvPr id="90" name="AutoShape 3641"/>
          <xdr:cNvSpPr>
            <a:spLocks noChangeArrowheads="1"/>
          </xdr:cNvSpPr>
        </xdr:nvSpPr>
        <xdr:spPr bwMode="auto">
          <a:xfrm>
            <a:off x="10843245" y="36935117"/>
            <a:ext cx="1883027" cy="1415094"/>
          </a:xfrm>
          <a:prstGeom prst="wedgeRoundRectCallout">
            <a:avLst>
              <a:gd name="adj1" fmla="val -51722"/>
              <a:gd name="adj2" fmla="val 77372"/>
              <a:gd name="adj3" fmla="val 16667"/>
            </a:avLst>
          </a:prstGeom>
          <a:solidFill>
            <a:srgbClr val="FFFFFF"/>
          </a:solidFill>
          <a:ln w="9525">
            <a:solidFill>
              <a:srgbClr val="000000"/>
            </a:solidFill>
            <a:miter lim="800000"/>
            <a:headEnd/>
            <a:tailEnd/>
          </a:ln>
          <a:effectLst>
            <a:outerShdw blurRad="50800" dist="63500" dir="2700000" algn="tl" rotWithShape="0">
              <a:prstClr val="black">
                <a:alpha val="40000"/>
              </a:prstClr>
            </a:outerShdw>
          </a:effectLst>
        </xdr:spPr>
        <xdr:txBody>
          <a:bodyPr vertOverflow="clip" wrap="square" lIns="27432" tIns="22860" rIns="0" bIns="0" anchor="t" upright="1"/>
          <a:lstStyle/>
          <a:p>
            <a:pPr algn="l" rtl="0">
              <a:defRPr sz="1000"/>
            </a:pPr>
            <a:r>
              <a:rPr lang="en-AU" sz="1000" b="1" i="0" u="none" strike="noStrike" baseline="0">
                <a:solidFill>
                  <a:srgbClr val="000000"/>
                </a:solidFill>
                <a:latin typeface="Arial"/>
                <a:cs typeface="Arial"/>
              </a:rPr>
              <a:t>System Shares and Aggregate Outcome:</a:t>
            </a:r>
          </a:p>
          <a:p>
            <a:pPr algn="l" rtl="0">
              <a:defRPr sz="1000"/>
            </a:pPr>
            <a:endParaRPr lang="en-AU" sz="4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The Help screen explains how to interpret these % values. Green fill indicates a Pass for the aggregate of all Systems in the listed Spaces..</a:t>
            </a:r>
          </a:p>
        </xdr:txBody>
      </xdr:sp>
      <xdr:sp macro="" textlink="">
        <xdr:nvSpPr>
          <xdr:cNvPr id="92" name="AutoShape 3641"/>
          <xdr:cNvSpPr>
            <a:spLocks noChangeArrowheads="1"/>
          </xdr:cNvSpPr>
        </xdr:nvSpPr>
        <xdr:spPr bwMode="auto">
          <a:xfrm>
            <a:off x="8264731" y="35747333"/>
            <a:ext cx="1789176" cy="997422"/>
          </a:xfrm>
          <a:prstGeom prst="wedgeRoundRectCallout">
            <a:avLst>
              <a:gd name="adj1" fmla="val 43718"/>
              <a:gd name="adj2" fmla="val 75783"/>
              <a:gd name="adj3" fmla="val 16667"/>
            </a:avLst>
          </a:prstGeom>
          <a:solidFill>
            <a:srgbClr val="FFFFFF"/>
          </a:solidFill>
          <a:ln w="9525">
            <a:solidFill>
              <a:srgbClr val="000000"/>
            </a:solidFill>
            <a:miter lim="800000"/>
            <a:headEnd/>
            <a:tailEnd/>
          </a:ln>
          <a:effectLst>
            <a:outerShdw blurRad="50800" dist="63500" dir="2700000" algn="tl" rotWithShape="0">
              <a:prstClr val="black">
                <a:alpha val="40000"/>
              </a:prstClr>
            </a:outerShdw>
          </a:effectLst>
        </xdr:spPr>
        <xdr:txBody>
          <a:bodyPr vertOverflow="clip" wrap="square" lIns="27432" tIns="22860" rIns="0" bIns="0" anchor="t" upright="1"/>
          <a:lstStyle/>
          <a:p>
            <a:pPr algn="l" rtl="0">
              <a:defRPr sz="1000"/>
            </a:pPr>
            <a:r>
              <a:rPr lang="en-AU" sz="1000" b="1" i="0" u="none" strike="noStrike" baseline="0">
                <a:solidFill>
                  <a:srgbClr val="000000"/>
                </a:solidFill>
                <a:latin typeface="Arial"/>
                <a:cs typeface="Arial"/>
              </a:rPr>
              <a:t>Outcomes Heading:</a:t>
            </a:r>
          </a:p>
          <a:p>
            <a:pPr algn="l" rtl="0">
              <a:defRPr sz="1000"/>
            </a:pPr>
            <a:endParaRPr lang="en-AU" sz="4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Outcomes area heading text and fill colour changes to indicate whether the overall design Passes or Fails.)</a:t>
            </a:r>
          </a:p>
        </xdr:txBody>
      </xdr:sp>
      <xdr:sp macro="" textlink="">
        <xdr:nvSpPr>
          <xdr:cNvPr id="95" name="AutoShape 3641"/>
          <xdr:cNvSpPr>
            <a:spLocks noChangeArrowheads="1"/>
          </xdr:cNvSpPr>
        </xdr:nvSpPr>
        <xdr:spPr bwMode="auto">
          <a:xfrm>
            <a:off x="7653342" y="38702389"/>
            <a:ext cx="1732700" cy="1461292"/>
          </a:xfrm>
          <a:prstGeom prst="wedgeRoundRectCallout">
            <a:avLst>
              <a:gd name="adj1" fmla="val 45986"/>
              <a:gd name="adj2" fmla="val 71673"/>
              <a:gd name="adj3" fmla="val 16667"/>
            </a:avLst>
          </a:prstGeom>
          <a:solidFill>
            <a:srgbClr val="FFFFFF"/>
          </a:solidFill>
          <a:ln w="9525">
            <a:solidFill>
              <a:srgbClr val="000000"/>
            </a:solidFill>
            <a:miter lim="800000"/>
            <a:headEnd/>
            <a:tailEnd/>
          </a:ln>
          <a:effectLst>
            <a:outerShdw blurRad="50800" dist="63500" dir="2700000" algn="tl" rotWithShape="0">
              <a:prstClr val="black">
                <a:alpha val="40000"/>
              </a:prstClr>
            </a:outerShdw>
          </a:effectLst>
        </xdr:spPr>
        <xdr:txBody>
          <a:bodyPr vertOverflow="clip" wrap="square" lIns="27432" tIns="22860" rIns="0" bIns="0" anchor="t" upright="1"/>
          <a:lstStyle/>
          <a:p>
            <a:pPr algn="l" rtl="0">
              <a:defRPr sz="1000"/>
            </a:pPr>
            <a:r>
              <a:rPr lang="en-AU" sz="1000" b="1" i="0" u="none" strike="noStrike" baseline="0">
                <a:solidFill>
                  <a:srgbClr val="000000"/>
                </a:solidFill>
                <a:latin typeface="Arial"/>
                <a:cs typeface="Arial"/>
              </a:rPr>
              <a:t>Total Illumination Power Load Allowance:</a:t>
            </a:r>
          </a:p>
          <a:p>
            <a:pPr algn="l" rtl="0">
              <a:defRPr sz="1000"/>
            </a:pPr>
            <a:endParaRPr lang="en-AU" sz="4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The sum of all Allowances is reported here and can be compared with the sum of all Loads at left. Green fill indicates that the total is no less than the total Load.</a:t>
            </a:r>
          </a:p>
        </xdr:txBody>
      </xdr:sp>
      <xdr:sp macro="" textlink="">
        <xdr:nvSpPr>
          <xdr:cNvPr id="98" name="AutoShape 3641"/>
          <xdr:cNvSpPr>
            <a:spLocks noChangeArrowheads="1"/>
          </xdr:cNvSpPr>
        </xdr:nvSpPr>
        <xdr:spPr bwMode="auto">
          <a:xfrm>
            <a:off x="7750022" y="37080439"/>
            <a:ext cx="1531375" cy="1296546"/>
          </a:xfrm>
          <a:prstGeom prst="wedgeRoundRectCallout">
            <a:avLst>
              <a:gd name="adj1" fmla="val 53387"/>
              <a:gd name="adj2" fmla="val 71382"/>
              <a:gd name="adj3" fmla="val 16667"/>
            </a:avLst>
          </a:prstGeom>
          <a:solidFill>
            <a:srgbClr val="FFFFFF"/>
          </a:solidFill>
          <a:ln w="9525">
            <a:solidFill>
              <a:srgbClr val="000000"/>
            </a:solidFill>
            <a:miter lim="800000"/>
            <a:headEnd/>
            <a:tailEnd/>
          </a:ln>
          <a:effectLst>
            <a:outerShdw blurRad="50800" dist="63500" dir="2700000" algn="tl" rotWithShape="0">
              <a:prstClr val="black">
                <a:alpha val="40000"/>
              </a:prstClr>
            </a:outerShdw>
          </a:effectLst>
        </xdr:spPr>
        <xdr:txBody>
          <a:bodyPr vertOverflow="clip" wrap="square" lIns="27432" tIns="22860" rIns="0" bIns="0" anchor="t" upright="1"/>
          <a:lstStyle/>
          <a:p>
            <a:pPr algn="l" rtl="0">
              <a:defRPr sz="1000"/>
            </a:pPr>
            <a:r>
              <a:rPr lang="en-AU" sz="1000" b="1" i="0" u="none" strike="noStrike" baseline="0">
                <a:solidFill>
                  <a:srgbClr val="000000"/>
                </a:solidFill>
                <a:latin typeface="Arial"/>
                <a:cs typeface="Arial"/>
              </a:rPr>
              <a:t>Allowances column:</a:t>
            </a:r>
          </a:p>
          <a:p>
            <a:pPr algn="l" rtl="0">
              <a:defRPr sz="1000"/>
            </a:pPr>
            <a:endParaRPr lang="en-AU" sz="4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Red font on white fill shows that a system exceeds the allowance for its Space when the aggregate design still Passes.</a:t>
            </a:r>
          </a:p>
        </xdr:txBody>
      </xdr:sp>
      <xdr:pic>
        <xdr:nvPicPr>
          <xdr:cNvPr id="93" name="Picture 92"/>
          <xdr:cNvPicPr>
            <a:picLocks noChangeAspect="1" noChangeArrowheads="1"/>
          </xdr:cNvPicPr>
        </xdr:nvPicPr>
        <xdr:blipFill rotWithShape="1">
          <a:blip xmlns:r="http://schemas.openxmlformats.org/officeDocument/2006/relationships" r:embed="rId10">
            <a:extLst>
              <a:ext uri="{28A0092B-C50C-407E-A947-70E740481C1C}">
                <a14:useLocalDpi xmlns:a14="http://schemas.microsoft.com/office/drawing/2010/main" val="0"/>
              </a:ext>
            </a:extLst>
          </a:blip>
          <a:srcRect l="19298" t="21457" r="34211" b="18848"/>
          <a:stretch/>
        </xdr:blipFill>
        <xdr:spPr bwMode="auto">
          <a:xfrm>
            <a:off x="5849155" y="37147501"/>
            <a:ext cx="818345" cy="67077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rocio_larroque/Downloads/Vol1_M2-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ator"/>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image" Target="../media/image2.png"/></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omments" Target="../comments2.xml"/><Relationship Id="rId4" Type="http://schemas.openxmlformats.org/officeDocument/2006/relationships/image" Target="../media/image2.png"/></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pageSetUpPr fitToPage="1"/>
  </sheetPr>
  <dimension ref="A1:U119"/>
  <sheetViews>
    <sheetView showGridLines="0" showRowColHeaders="0" tabSelected="1" zoomScale="90" zoomScaleNormal="90" workbookViewId="0">
      <selection activeCell="T46" sqref="A1:T46"/>
    </sheetView>
  </sheetViews>
  <sheetFormatPr defaultColWidth="8.85546875" defaultRowHeight="12.75" x14ac:dyDescent="0.2"/>
  <cols>
    <col min="2" max="2" width="11.42578125" customWidth="1"/>
    <col min="8" max="8" width="15.42578125" customWidth="1"/>
    <col min="15" max="15" width="12.42578125" customWidth="1"/>
  </cols>
  <sheetData>
    <row r="1" spans="1:21" x14ac:dyDescent="0.2">
      <c r="A1" s="3"/>
      <c r="B1" s="3"/>
      <c r="C1" s="3"/>
      <c r="D1" s="3"/>
      <c r="E1" s="3"/>
      <c r="F1" s="3"/>
      <c r="G1" s="3"/>
      <c r="H1" s="3"/>
      <c r="I1" s="3"/>
      <c r="J1" s="3"/>
      <c r="K1" s="3"/>
      <c r="L1" s="232"/>
      <c r="M1" s="232"/>
      <c r="N1" s="232"/>
      <c r="O1" s="232"/>
      <c r="P1" s="232"/>
      <c r="Q1" s="232"/>
      <c r="R1" s="232"/>
      <c r="S1" s="232"/>
      <c r="T1" s="232"/>
      <c r="U1" s="232"/>
    </row>
    <row r="2" spans="1:21" x14ac:dyDescent="0.2">
      <c r="A2" s="3"/>
      <c r="B2" s="3"/>
      <c r="C2" s="3"/>
      <c r="D2" s="3"/>
      <c r="E2" s="3"/>
      <c r="F2" s="3"/>
      <c r="G2" s="3"/>
      <c r="H2" s="3"/>
      <c r="I2" s="3"/>
      <c r="J2" s="3"/>
      <c r="K2" s="3"/>
      <c r="L2" s="232"/>
      <c r="M2" s="232"/>
      <c r="N2" s="232"/>
      <c r="O2" s="232"/>
      <c r="P2" s="232"/>
      <c r="Q2" s="232"/>
      <c r="R2" s="232"/>
      <c r="S2" s="232"/>
      <c r="T2" s="232"/>
      <c r="U2" s="232"/>
    </row>
    <row r="3" spans="1:21" x14ac:dyDescent="0.2">
      <c r="A3" s="3"/>
      <c r="B3" s="3"/>
      <c r="C3" s="3"/>
      <c r="D3" s="3"/>
      <c r="E3" s="3"/>
      <c r="F3" s="3"/>
      <c r="G3" s="3"/>
      <c r="H3" s="3"/>
      <c r="I3" s="3"/>
      <c r="J3" s="3"/>
      <c r="K3" s="3"/>
      <c r="L3" s="35"/>
      <c r="M3" s="35"/>
      <c r="N3" s="232"/>
      <c r="O3" s="232"/>
      <c r="P3" s="232"/>
      <c r="Q3" s="232"/>
      <c r="R3" s="232"/>
      <c r="S3" s="232"/>
      <c r="T3" s="232"/>
      <c r="U3" s="232"/>
    </row>
    <row r="4" spans="1:21" x14ac:dyDescent="0.2">
      <c r="A4" s="3"/>
      <c r="B4" s="3"/>
      <c r="C4" s="3"/>
      <c r="D4" s="3"/>
      <c r="E4" s="3"/>
      <c r="F4" s="3"/>
      <c r="G4" s="3"/>
      <c r="H4" s="3"/>
      <c r="I4" s="3"/>
      <c r="J4" s="3"/>
      <c r="K4" s="3"/>
      <c r="L4" s="35"/>
      <c r="M4" s="232"/>
      <c r="N4" s="232"/>
      <c r="O4" s="232"/>
      <c r="P4" s="232"/>
      <c r="Q4" s="232"/>
      <c r="R4" s="232"/>
      <c r="S4" s="232"/>
      <c r="T4" s="232"/>
      <c r="U4" s="232"/>
    </row>
    <row r="5" spans="1:21" ht="18" x14ac:dyDescent="0.25">
      <c r="A5" s="3"/>
      <c r="B5" s="3"/>
      <c r="C5" s="3"/>
      <c r="D5" s="3"/>
      <c r="E5" s="3"/>
      <c r="F5" s="240" t="s">
        <v>264</v>
      </c>
      <c r="G5" s="3"/>
      <c r="H5" s="3"/>
      <c r="I5" s="3"/>
      <c r="J5" s="3"/>
      <c r="K5" s="3"/>
      <c r="L5" s="232"/>
      <c r="M5" s="232"/>
      <c r="N5" s="232"/>
      <c r="O5" s="232"/>
      <c r="P5" s="232"/>
      <c r="Q5" s="232"/>
      <c r="R5" s="232"/>
      <c r="S5" s="232"/>
      <c r="T5" s="232"/>
      <c r="U5" s="232"/>
    </row>
    <row r="6" spans="1:21" x14ac:dyDescent="0.2">
      <c r="A6" s="3"/>
      <c r="B6" s="3"/>
      <c r="C6" s="3"/>
      <c r="D6" s="3"/>
      <c r="E6" s="3"/>
      <c r="F6" s="3"/>
      <c r="G6" s="3"/>
      <c r="H6" s="3"/>
      <c r="I6" s="3"/>
      <c r="J6" s="3"/>
      <c r="K6" s="3"/>
      <c r="L6" s="232"/>
      <c r="M6" s="232"/>
      <c r="N6" s="232"/>
      <c r="O6" s="232"/>
      <c r="P6" s="232"/>
      <c r="Q6" s="232"/>
      <c r="R6" s="232"/>
      <c r="S6" s="232"/>
      <c r="T6" s="232"/>
      <c r="U6" s="232"/>
    </row>
    <row r="7" spans="1:21" x14ac:dyDescent="0.2">
      <c r="A7" s="3"/>
      <c r="B7" s="3"/>
      <c r="C7" s="3"/>
      <c r="D7" s="3"/>
      <c r="E7" s="3"/>
      <c r="F7" s="3"/>
      <c r="G7" s="3"/>
      <c r="H7" s="3"/>
      <c r="I7" s="3"/>
      <c r="J7" s="3"/>
      <c r="K7" s="3"/>
      <c r="L7" s="35"/>
      <c r="M7" s="232"/>
      <c r="N7" s="232"/>
      <c r="O7" s="232"/>
      <c r="P7" s="232"/>
      <c r="Q7" s="232"/>
      <c r="R7" s="232"/>
      <c r="S7" s="232"/>
      <c r="T7" s="232"/>
      <c r="U7" s="232"/>
    </row>
    <row r="8" spans="1:21" x14ac:dyDescent="0.2">
      <c r="A8" s="3"/>
      <c r="B8" s="3"/>
      <c r="C8" s="3"/>
      <c r="D8" s="3"/>
      <c r="E8" s="3"/>
      <c r="F8" s="3"/>
      <c r="G8" s="3"/>
      <c r="H8" s="3"/>
      <c r="I8" s="3"/>
      <c r="J8" s="3"/>
      <c r="K8" s="3"/>
      <c r="L8" s="35"/>
      <c r="M8" s="232"/>
      <c r="N8" s="232"/>
      <c r="O8" s="232"/>
      <c r="P8" s="232"/>
      <c r="Q8" s="232"/>
      <c r="R8" s="232"/>
      <c r="S8" s="232"/>
      <c r="T8" s="232"/>
      <c r="U8" s="232"/>
    </row>
    <row r="9" spans="1:21" x14ac:dyDescent="0.2">
      <c r="A9" s="3"/>
      <c r="B9" s="3"/>
      <c r="C9" s="3"/>
      <c r="D9" s="3"/>
      <c r="E9" s="3"/>
      <c r="F9" s="3"/>
      <c r="G9" s="3"/>
      <c r="H9" s="3"/>
      <c r="I9" s="3"/>
      <c r="J9" s="3"/>
      <c r="K9" s="3"/>
      <c r="L9" s="35"/>
      <c r="M9" s="232"/>
      <c r="N9" s="232"/>
      <c r="O9" s="232"/>
      <c r="P9" s="232"/>
      <c r="Q9" s="232"/>
      <c r="R9" s="232"/>
      <c r="S9" s="232"/>
      <c r="T9" s="232"/>
      <c r="U9" s="232"/>
    </row>
    <row r="10" spans="1:21" x14ac:dyDescent="0.2">
      <c r="A10" s="3"/>
      <c r="B10" s="3"/>
      <c r="C10" s="3"/>
      <c r="D10" s="3"/>
      <c r="E10" s="3"/>
      <c r="F10" s="3"/>
      <c r="G10" s="3"/>
      <c r="H10" s="3"/>
      <c r="I10" s="3"/>
      <c r="J10" s="3"/>
      <c r="K10" s="3"/>
      <c r="L10" s="35"/>
      <c r="M10" s="232"/>
      <c r="N10" s="232"/>
      <c r="O10" s="232"/>
      <c r="P10" s="232"/>
      <c r="Q10" s="232"/>
      <c r="R10" s="232"/>
      <c r="S10" s="232"/>
      <c r="T10" s="232"/>
      <c r="U10" s="232"/>
    </row>
    <row r="11" spans="1:21" x14ac:dyDescent="0.2">
      <c r="A11" s="3"/>
      <c r="B11" s="3"/>
      <c r="C11" s="3"/>
      <c r="D11" s="3"/>
      <c r="E11" s="3"/>
      <c r="F11" s="3"/>
      <c r="G11" s="3"/>
      <c r="H11" s="3"/>
      <c r="I11" s="3"/>
      <c r="J11" s="3"/>
      <c r="K11" s="3"/>
      <c r="L11" s="35"/>
      <c r="M11" s="232"/>
      <c r="N11" s="232"/>
      <c r="O11" s="232"/>
      <c r="P11" s="232"/>
      <c r="Q11" s="232"/>
      <c r="R11" s="232"/>
      <c r="S11" s="232"/>
      <c r="T11" s="232"/>
      <c r="U11" s="232"/>
    </row>
    <row r="12" spans="1:21" x14ac:dyDescent="0.2">
      <c r="A12" s="3"/>
      <c r="B12" s="3"/>
      <c r="C12" s="3"/>
      <c r="D12" s="3"/>
      <c r="E12" s="3"/>
      <c r="F12" s="3"/>
      <c r="G12" s="3"/>
      <c r="H12" s="3"/>
      <c r="I12" s="3"/>
      <c r="J12" s="3"/>
      <c r="K12" s="3"/>
      <c r="L12" s="35"/>
      <c r="M12" s="232"/>
      <c r="N12" s="232"/>
      <c r="O12" s="232"/>
      <c r="P12" s="232"/>
      <c r="Q12" s="232"/>
      <c r="R12" s="232"/>
      <c r="S12" s="232"/>
      <c r="T12" s="232"/>
      <c r="U12" s="232"/>
    </row>
    <row r="13" spans="1:21" x14ac:dyDescent="0.2">
      <c r="A13" s="3"/>
      <c r="B13" s="3"/>
      <c r="C13" s="3"/>
      <c r="D13" s="3"/>
      <c r="E13" s="3"/>
      <c r="F13" s="3"/>
      <c r="G13" s="3"/>
      <c r="H13" s="3"/>
      <c r="I13" s="3"/>
      <c r="J13" s="3"/>
      <c r="K13" s="3"/>
      <c r="L13" s="35"/>
      <c r="M13" s="232"/>
      <c r="N13" s="232"/>
      <c r="O13" s="232"/>
      <c r="P13" s="232"/>
      <c r="Q13" s="232"/>
      <c r="R13" s="232"/>
      <c r="S13" s="232"/>
      <c r="T13" s="232"/>
      <c r="U13" s="232"/>
    </row>
    <row r="14" spans="1:21" x14ac:dyDescent="0.2">
      <c r="A14" s="3"/>
      <c r="B14" s="3"/>
      <c r="C14" s="3"/>
      <c r="D14" s="3"/>
      <c r="E14" s="3"/>
      <c r="F14" s="3"/>
      <c r="G14" s="3"/>
      <c r="H14" s="3"/>
      <c r="I14" s="3"/>
      <c r="J14" s="3"/>
      <c r="K14" s="3"/>
      <c r="L14" s="35"/>
      <c r="M14" s="232"/>
      <c r="N14" s="232"/>
      <c r="O14" s="232"/>
      <c r="P14" s="232"/>
      <c r="Q14" s="232"/>
      <c r="R14" s="232"/>
      <c r="S14" s="232"/>
      <c r="T14" s="232"/>
      <c r="U14" s="232"/>
    </row>
    <row r="15" spans="1:21" x14ac:dyDescent="0.2">
      <c r="A15" s="3"/>
      <c r="B15" s="3"/>
      <c r="C15" s="3"/>
      <c r="D15" s="3"/>
      <c r="E15" s="3"/>
      <c r="F15" s="3"/>
      <c r="G15" s="3"/>
      <c r="H15" s="3"/>
      <c r="I15" s="3"/>
      <c r="J15" s="3"/>
      <c r="K15" s="3"/>
      <c r="L15" s="35"/>
      <c r="M15" s="232"/>
      <c r="N15" s="232"/>
      <c r="O15" s="232"/>
      <c r="P15" s="232"/>
      <c r="Q15" s="232"/>
      <c r="R15" s="232"/>
      <c r="S15" s="232"/>
      <c r="T15" s="232"/>
      <c r="U15" s="232"/>
    </row>
    <row r="16" spans="1:21" x14ac:dyDescent="0.2">
      <c r="A16" s="3"/>
      <c r="B16" s="3"/>
      <c r="C16" s="3"/>
      <c r="D16" s="3"/>
      <c r="E16" s="3"/>
      <c r="F16" s="3"/>
      <c r="G16" s="3"/>
      <c r="H16" s="3"/>
      <c r="I16" s="3"/>
      <c r="J16" s="3"/>
      <c r="K16" s="3"/>
      <c r="L16" s="35"/>
      <c r="M16" s="232"/>
      <c r="N16" s="232"/>
      <c r="O16" s="232"/>
      <c r="P16" s="232"/>
      <c r="Q16" s="232"/>
      <c r="R16" s="232"/>
      <c r="S16" s="232"/>
      <c r="T16" s="232"/>
      <c r="U16" s="232"/>
    </row>
    <row r="17" spans="1:21" ht="12" customHeight="1" x14ac:dyDescent="0.2">
      <c r="A17" s="3"/>
      <c r="B17" s="3"/>
      <c r="C17" s="3"/>
      <c r="D17" s="3"/>
      <c r="E17" s="3"/>
      <c r="F17" s="3"/>
      <c r="G17" s="3"/>
      <c r="H17" s="3"/>
      <c r="I17" s="3"/>
      <c r="J17" s="3"/>
      <c r="K17" s="3"/>
      <c r="L17" s="35"/>
      <c r="M17" s="35"/>
      <c r="N17" s="232"/>
      <c r="O17" s="232"/>
      <c r="P17" s="232"/>
      <c r="Q17" s="232"/>
      <c r="R17" s="232"/>
      <c r="S17" s="232"/>
      <c r="T17" s="232"/>
      <c r="U17" s="232"/>
    </row>
    <row r="18" spans="1:21" x14ac:dyDescent="0.2">
      <c r="A18" s="3"/>
      <c r="B18" s="3"/>
      <c r="C18" s="3"/>
      <c r="D18" s="3"/>
      <c r="E18" s="3"/>
      <c r="F18" s="3"/>
      <c r="G18" s="3"/>
      <c r="H18" s="3"/>
      <c r="I18" s="3"/>
      <c r="J18" s="3"/>
      <c r="K18" s="3"/>
      <c r="L18" s="35"/>
      <c r="M18" s="232"/>
      <c r="N18" s="232"/>
      <c r="O18" s="232"/>
      <c r="P18" s="232"/>
      <c r="Q18" s="232"/>
      <c r="R18" s="232"/>
      <c r="S18" s="232"/>
      <c r="T18" s="232"/>
      <c r="U18" s="232"/>
    </row>
    <row r="19" spans="1:21" x14ac:dyDescent="0.2">
      <c r="A19" s="3"/>
      <c r="B19" s="3"/>
      <c r="C19" s="3"/>
      <c r="D19" s="3"/>
      <c r="E19" s="3"/>
      <c r="F19" s="3"/>
      <c r="G19" s="3"/>
      <c r="H19" s="3"/>
      <c r="I19" s="3"/>
      <c r="J19" s="3"/>
      <c r="K19" s="3"/>
      <c r="L19" s="35"/>
      <c r="M19" s="232"/>
      <c r="N19" s="232"/>
      <c r="O19" s="232"/>
      <c r="P19" s="232"/>
      <c r="Q19" s="232"/>
      <c r="R19" s="232"/>
      <c r="S19" s="232"/>
      <c r="T19" s="232"/>
      <c r="U19" s="232"/>
    </row>
    <row r="20" spans="1:21" x14ac:dyDescent="0.2">
      <c r="A20" s="3"/>
      <c r="B20" s="3"/>
      <c r="C20" s="3"/>
      <c r="D20" s="3"/>
      <c r="E20" s="3"/>
      <c r="F20" s="3"/>
      <c r="G20" s="3"/>
      <c r="H20" s="3"/>
      <c r="I20" s="3"/>
      <c r="J20" s="3"/>
      <c r="K20" s="3"/>
      <c r="L20" s="35"/>
      <c r="M20" s="232"/>
      <c r="N20" s="232"/>
      <c r="O20" s="232"/>
      <c r="P20" s="232"/>
      <c r="Q20" s="232"/>
      <c r="R20" s="232"/>
      <c r="S20" s="232"/>
      <c r="T20" s="232"/>
      <c r="U20" s="232"/>
    </row>
    <row r="21" spans="1:21" x14ac:dyDescent="0.2">
      <c r="A21" s="3"/>
      <c r="B21" s="3"/>
      <c r="C21" s="3"/>
      <c r="D21" s="3"/>
      <c r="E21" s="3"/>
      <c r="F21" s="3"/>
      <c r="G21" s="3"/>
      <c r="H21" s="3"/>
      <c r="I21" s="3"/>
      <c r="J21" s="3"/>
      <c r="K21" s="3"/>
      <c r="L21" s="35"/>
      <c r="M21" s="232"/>
      <c r="N21" s="232"/>
      <c r="O21" s="232"/>
      <c r="P21" s="232"/>
      <c r="Q21" s="232"/>
      <c r="R21" s="232"/>
      <c r="S21" s="232"/>
      <c r="T21" s="232"/>
      <c r="U21" s="232"/>
    </row>
    <row r="22" spans="1:21" x14ac:dyDescent="0.2">
      <c r="A22" s="3"/>
      <c r="B22" s="3"/>
      <c r="C22" s="3"/>
      <c r="D22" s="3"/>
      <c r="E22" s="3"/>
      <c r="F22" s="3"/>
      <c r="G22" s="3"/>
      <c r="H22" s="3"/>
      <c r="I22" s="3"/>
      <c r="J22" s="3"/>
      <c r="K22" s="3"/>
      <c r="L22" s="35"/>
      <c r="M22" s="232"/>
      <c r="N22" s="232"/>
      <c r="O22" s="232"/>
      <c r="P22" s="232"/>
      <c r="Q22" s="232"/>
      <c r="R22" s="232"/>
      <c r="S22" s="232"/>
      <c r="T22" s="232"/>
      <c r="U22" s="232"/>
    </row>
    <row r="23" spans="1:21" x14ac:dyDescent="0.2">
      <c r="A23" s="3"/>
      <c r="B23" s="3"/>
      <c r="C23" s="3"/>
      <c r="D23" s="3"/>
      <c r="E23" s="3"/>
      <c r="F23" s="3"/>
      <c r="G23" s="3"/>
      <c r="H23" s="3"/>
      <c r="I23" s="3"/>
      <c r="J23" s="3"/>
      <c r="K23" s="3"/>
      <c r="L23" s="35"/>
      <c r="M23" s="232"/>
      <c r="N23" s="232"/>
      <c r="O23" s="232"/>
      <c r="P23" s="232"/>
      <c r="Q23" s="232"/>
      <c r="R23" s="232"/>
      <c r="S23" s="232"/>
      <c r="T23" s="232"/>
      <c r="U23" s="232"/>
    </row>
    <row r="24" spans="1:21" x14ac:dyDescent="0.2">
      <c r="A24" s="3"/>
      <c r="B24" s="3"/>
      <c r="C24" s="3"/>
      <c r="D24" s="3"/>
      <c r="E24" s="3"/>
      <c r="F24" s="3"/>
      <c r="G24" s="3"/>
      <c r="H24" s="3"/>
      <c r="I24" s="3"/>
      <c r="J24" s="3"/>
      <c r="K24" s="3"/>
      <c r="L24" s="35"/>
      <c r="M24" s="232"/>
      <c r="N24" s="232"/>
      <c r="O24" s="232"/>
      <c r="P24" s="232"/>
      <c r="Q24" s="232"/>
      <c r="R24" s="232"/>
      <c r="S24" s="232"/>
      <c r="T24" s="232"/>
      <c r="U24" s="232"/>
    </row>
    <row r="25" spans="1:21" x14ac:dyDescent="0.2">
      <c r="A25" s="3"/>
      <c r="B25" s="3"/>
      <c r="C25" s="3"/>
      <c r="D25" s="3"/>
      <c r="E25" s="3"/>
      <c r="F25" s="3"/>
      <c r="G25" s="3"/>
      <c r="H25" s="3"/>
      <c r="I25" s="3"/>
      <c r="J25" s="3"/>
      <c r="K25" s="3"/>
      <c r="L25" s="35"/>
      <c r="M25" s="232"/>
      <c r="N25" s="232"/>
      <c r="O25" s="232"/>
      <c r="P25" s="232"/>
      <c r="Q25" s="232"/>
      <c r="R25" s="232"/>
      <c r="S25" s="232"/>
      <c r="T25" s="232"/>
      <c r="U25" s="232"/>
    </row>
    <row r="26" spans="1:21" x14ac:dyDescent="0.2">
      <c r="A26" s="3"/>
      <c r="B26" s="3"/>
      <c r="C26" s="3"/>
      <c r="D26" s="3"/>
      <c r="E26" s="3"/>
      <c r="F26" s="3"/>
      <c r="G26" s="3"/>
      <c r="H26" s="3"/>
      <c r="I26" s="3"/>
      <c r="J26" s="3"/>
      <c r="K26" s="3"/>
      <c r="L26" s="35"/>
      <c r="M26" s="232"/>
      <c r="N26" s="232"/>
      <c r="O26" s="232"/>
      <c r="P26" s="232"/>
      <c r="Q26" s="232"/>
      <c r="R26" s="232"/>
      <c r="S26" s="232"/>
      <c r="T26" s="232"/>
      <c r="U26" s="232"/>
    </row>
    <row r="27" spans="1:21" x14ac:dyDescent="0.2">
      <c r="A27" s="3"/>
      <c r="B27" s="3"/>
      <c r="C27" s="3"/>
      <c r="D27" s="3"/>
      <c r="E27" s="3"/>
      <c r="F27" s="3"/>
      <c r="G27" s="3"/>
      <c r="H27" s="3"/>
      <c r="I27" s="3"/>
      <c r="J27" s="3"/>
      <c r="K27" s="3"/>
      <c r="L27" s="35"/>
      <c r="M27" s="232"/>
      <c r="N27" s="232"/>
      <c r="O27" s="232"/>
      <c r="P27" s="232"/>
      <c r="Q27" s="232"/>
      <c r="R27" s="232"/>
      <c r="S27" s="232"/>
      <c r="T27" s="232"/>
      <c r="U27" s="232"/>
    </row>
    <row r="28" spans="1:21" x14ac:dyDescent="0.2">
      <c r="A28" s="3"/>
      <c r="B28" s="3"/>
      <c r="C28" s="3"/>
      <c r="D28" s="3"/>
      <c r="E28" s="3"/>
      <c r="F28" s="3"/>
      <c r="G28" s="3"/>
      <c r="H28" s="3"/>
      <c r="I28" s="3"/>
      <c r="J28" s="3"/>
      <c r="K28" s="3"/>
      <c r="L28" s="35"/>
      <c r="M28" s="232"/>
      <c r="N28" s="232"/>
      <c r="O28" s="232"/>
      <c r="P28" s="232"/>
      <c r="Q28" s="232"/>
      <c r="R28" s="232"/>
      <c r="S28" s="232"/>
      <c r="T28" s="232"/>
      <c r="U28" s="232"/>
    </row>
    <row r="29" spans="1:21" x14ac:dyDescent="0.2">
      <c r="A29" s="3"/>
      <c r="B29" s="3"/>
      <c r="C29" s="3"/>
      <c r="D29" s="3"/>
      <c r="E29" s="3"/>
      <c r="F29" s="3"/>
      <c r="G29" s="3"/>
      <c r="H29" s="3"/>
      <c r="I29" s="3"/>
      <c r="J29" s="3"/>
      <c r="K29" s="3"/>
      <c r="L29" s="35"/>
      <c r="M29" s="232"/>
      <c r="N29" s="232"/>
      <c r="O29" s="232"/>
      <c r="P29" s="232"/>
      <c r="Q29" s="232"/>
      <c r="R29" s="232"/>
      <c r="S29" s="232"/>
      <c r="T29" s="232"/>
      <c r="U29" s="232"/>
    </row>
    <row r="30" spans="1:21" x14ac:dyDescent="0.2">
      <c r="A30" s="3"/>
      <c r="B30" s="3"/>
      <c r="C30" s="3"/>
      <c r="D30" s="3"/>
      <c r="E30" s="3"/>
      <c r="F30" s="3"/>
      <c r="G30" s="3"/>
      <c r="H30" s="3"/>
      <c r="I30" s="3"/>
      <c r="J30" s="3"/>
      <c r="K30" s="3"/>
      <c r="L30" s="35"/>
      <c r="M30" s="232"/>
      <c r="N30" s="232"/>
      <c r="O30" s="232"/>
      <c r="P30" s="232"/>
      <c r="Q30" s="232"/>
      <c r="R30" s="232"/>
      <c r="S30" s="232"/>
      <c r="T30" s="232"/>
      <c r="U30" s="232"/>
    </row>
    <row r="31" spans="1:21" x14ac:dyDescent="0.2">
      <c r="A31" s="3"/>
      <c r="B31" s="3"/>
      <c r="C31" s="3"/>
      <c r="D31" s="3"/>
      <c r="E31" s="3"/>
      <c r="F31" s="3"/>
      <c r="G31" s="3"/>
      <c r="H31" s="3"/>
      <c r="I31" s="3"/>
      <c r="J31" s="3"/>
      <c r="K31" s="3"/>
      <c r="L31" s="35"/>
      <c r="M31" s="232"/>
      <c r="N31" s="232"/>
      <c r="O31" s="232"/>
      <c r="P31" s="232"/>
      <c r="Q31" s="232"/>
      <c r="R31" s="232"/>
      <c r="S31" s="232"/>
      <c r="T31" s="232"/>
      <c r="U31" s="232"/>
    </row>
    <row r="32" spans="1:21" x14ac:dyDescent="0.2">
      <c r="A32" s="3"/>
      <c r="B32" s="3"/>
      <c r="C32" s="3"/>
      <c r="D32" s="3"/>
      <c r="E32" s="3"/>
      <c r="F32" s="3"/>
      <c r="G32" s="3"/>
      <c r="H32" s="3"/>
      <c r="I32" s="3"/>
      <c r="J32" s="3"/>
      <c r="K32" s="3"/>
      <c r="L32" s="35"/>
      <c r="M32" s="232"/>
      <c r="N32" s="232"/>
      <c r="O32" s="232"/>
      <c r="P32" s="232"/>
      <c r="Q32" s="232"/>
      <c r="R32" s="232"/>
      <c r="S32" s="232"/>
      <c r="T32" s="232"/>
      <c r="U32" s="232"/>
    </row>
    <row r="33" spans="1:21" x14ac:dyDescent="0.2">
      <c r="A33" s="3"/>
      <c r="B33" s="3"/>
      <c r="C33" s="3"/>
      <c r="D33" s="3"/>
      <c r="E33" s="3"/>
      <c r="F33" s="3"/>
      <c r="G33" s="3"/>
      <c r="H33" s="3"/>
      <c r="I33" s="3"/>
      <c r="J33" s="3"/>
      <c r="K33" s="3"/>
      <c r="L33" s="35"/>
      <c r="M33" s="232"/>
      <c r="N33" s="232"/>
      <c r="O33" s="232"/>
      <c r="P33" s="232"/>
      <c r="Q33" s="232"/>
      <c r="R33" s="232"/>
      <c r="S33" s="232"/>
      <c r="T33" s="232"/>
      <c r="U33" s="232"/>
    </row>
    <row r="34" spans="1:21" x14ac:dyDescent="0.2">
      <c r="A34" s="3"/>
      <c r="B34" s="3"/>
      <c r="C34" s="3"/>
      <c r="D34" s="3"/>
      <c r="E34" s="3"/>
      <c r="F34" s="3"/>
      <c r="G34" s="3"/>
      <c r="H34" s="3"/>
      <c r="I34" s="3"/>
      <c r="J34" s="3"/>
      <c r="K34" s="3"/>
      <c r="L34" s="35"/>
      <c r="M34" s="232"/>
      <c r="N34" s="232"/>
      <c r="O34" s="232"/>
      <c r="P34" s="232"/>
      <c r="Q34" s="232"/>
      <c r="R34" s="232"/>
      <c r="S34" s="232"/>
      <c r="T34" s="232"/>
      <c r="U34" s="232"/>
    </row>
    <row r="35" spans="1:21" x14ac:dyDescent="0.2">
      <c r="A35" s="3"/>
      <c r="B35" s="3"/>
      <c r="C35" s="3"/>
      <c r="D35" s="3"/>
      <c r="E35" s="3"/>
      <c r="F35" s="3"/>
      <c r="G35" s="3"/>
      <c r="H35" s="3"/>
      <c r="I35" s="3"/>
      <c r="J35" s="3"/>
      <c r="K35" s="3"/>
      <c r="L35" s="35"/>
      <c r="M35" s="232"/>
      <c r="N35" s="232"/>
      <c r="O35" s="232"/>
      <c r="P35" s="232"/>
      <c r="Q35" s="232"/>
      <c r="R35" s="232"/>
      <c r="S35" s="232"/>
      <c r="T35" s="232"/>
      <c r="U35" s="232"/>
    </row>
    <row r="36" spans="1:21" x14ac:dyDescent="0.2">
      <c r="A36" s="3"/>
      <c r="B36" s="3"/>
      <c r="C36" s="3"/>
      <c r="D36" s="3"/>
      <c r="E36" s="3"/>
      <c r="F36" s="3"/>
      <c r="G36" s="3"/>
      <c r="H36" s="3"/>
      <c r="I36" s="3"/>
      <c r="J36" s="3"/>
      <c r="K36" s="3"/>
      <c r="L36" s="35"/>
      <c r="M36" s="232"/>
      <c r="N36" s="232"/>
      <c r="O36" s="232"/>
      <c r="P36" s="232"/>
      <c r="Q36" s="232"/>
      <c r="R36" s="232"/>
      <c r="S36" s="232"/>
      <c r="T36" s="232"/>
      <c r="U36" s="232"/>
    </row>
    <row r="37" spans="1:21" x14ac:dyDescent="0.2">
      <c r="A37" s="3"/>
      <c r="B37" s="3"/>
      <c r="C37" s="3"/>
      <c r="D37" s="3"/>
      <c r="E37" s="3"/>
      <c r="F37" s="3"/>
      <c r="G37" s="3"/>
      <c r="H37" s="3"/>
      <c r="I37" s="3"/>
      <c r="J37" s="3"/>
      <c r="K37" s="3"/>
      <c r="L37" s="35"/>
      <c r="M37" s="232"/>
      <c r="N37" s="232"/>
      <c r="O37" s="232"/>
      <c r="P37" s="232"/>
      <c r="Q37" s="232"/>
      <c r="R37" s="232"/>
      <c r="S37" s="232"/>
      <c r="T37" s="232"/>
      <c r="U37" s="232"/>
    </row>
    <row r="38" spans="1:21" x14ac:dyDescent="0.2">
      <c r="A38" s="3"/>
      <c r="B38" s="3"/>
      <c r="C38" s="3"/>
      <c r="D38" s="3"/>
      <c r="E38" s="3"/>
      <c r="F38" s="3"/>
      <c r="G38" s="3"/>
      <c r="H38" s="3"/>
      <c r="I38" s="3"/>
      <c r="J38" s="3"/>
      <c r="K38" s="3"/>
      <c r="L38" s="35"/>
      <c r="M38" s="232"/>
      <c r="N38" s="232"/>
      <c r="O38" s="232"/>
      <c r="P38" s="232"/>
      <c r="Q38" s="232"/>
      <c r="R38" s="232"/>
      <c r="S38" s="232"/>
      <c r="T38" s="232"/>
      <c r="U38" s="232"/>
    </row>
    <row r="39" spans="1:21" x14ac:dyDescent="0.2">
      <c r="A39" s="3"/>
      <c r="B39" s="3"/>
      <c r="C39" s="3"/>
      <c r="D39" s="3"/>
      <c r="E39" s="3"/>
      <c r="F39" s="3"/>
      <c r="G39" s="3"/>
      <c r="H39" s="3"/>
      <c r="I39" s="3"/>
      <c r="J39" s="3"/>
      <c r="K39" s="3"/>
      <c r="L39" s="35"/>
      <c r="M39" s="232"/>
      <c r="N39" s="232"/>
      <c r="O39" s="232"/>
      <c r="P39" s="232"/>
      <c r="Q39" s="232"/>
      <c r="R39" s="232"/>
      <c r="S39" s="232"/>
      <c r="T39" s="232"/>
      <c r="U39" s="232"/>
    </row>
    <row r="40" spans="1:21" x14ac:dyDescent="0.2">
      <c r="A40" s="3"/>
      <c r="B40" s="3"/>
      <c r="C40" s="3"/>
      <c r="D40" s="3"/>
      <c r="E40" s="3"/>
      <c r="F40" s="3"/>
      <c r="G40" s="3"/>
      <c r="H40" s="3"/>
      <c r="I40" s="3"/>
      <c r="J40" s="3"/>
      <c r="K40" s="3"/>
      <c r="L40" s="35"/>
      <c r="M40" s="232"/>
      <c r="N40" s="232"/>
      <c r="O40" s="232"/>
      <c r="P40" s="232"/>
      <c r="Q40" s="232"/>
      <c r="R40" s="232"/>
      <c r="S40" s="232"/>
      <c r="T40" s="232"/>
      <c r="U40" s="232"/>
    </row>
    <row r="41" spans="1:21" x14ac:dyDescent="0.2">
      <c r="A41" s="3"/>
      <c r="B41" s="35"/>
      <c r="C41" s="3"/>
      <c r="D41" s="3"/>
      <c r="E41" s="3"/>
      <c r="F41" s="3"/>
      <c r="G41" s="3"/>
      <c r="H41" s="3"/>
      <c r="I41" s="3"/>
      <c r="J41" s="3"/>
      <c r="K41" s="3"/>
      <c r="L41" s="35"/>
      <c r="M41" s="232"/>
      <c r="N41" s="232"/>
      <c r="O41" s="232"/>
      <c r="P41" s="232"/>
      <c r="Q41" s="232"/>
      <c r="R41" s="232"/>
      <c r="S41" s="232"/>
      <c r="T41" s="232"/>
      <c r="U41" s="232"/>
    </row>
    <row r="42" spans="1:21" ht="20.25" x14ac:dyDescent="0.3">
      <c r="A42" s="3"/>
      <c r="B42" s="238"/>
      <c r="C42" s="3"/>
      <c r="D42" s="3"/>
      <c r="E42" s="3"/>
      <c r="F42" s="3"/>
      <c r="G42" s="3"/>
      <c r="H42" s="3"/>
      <c r="I42" s="3"/>
      <c r="J42" s="3"/>
      <c r="K42" s="3"/>
      <c r="L42" s="35"/>
      <c r="M42" s="232"/>
      <c r="N42" s="232"/>
      <c r="O42" s="232"/>
      <c r="P42" s="232"/>
      <c r="Q42" s="232"/>
      <c r="R42" s="232"/>
      <c r="S42" s="232"/>
      <c r="T42" s="232"/>
      <c r="U42" s="232"/>
    </row>
    <row r="43" spans="1:21" ht="15" x14ac:dyDescent="0.2">
      <c r="A43" s="3"/>
      <c r="B43" s="239"/>
      <c r="C43" s="239"/>
      <c r="D43" s="239"/>
      <c r="E43" s="239"/>
      <c r="F43" s="239"/>
      <c r="G43" s="3"/>
      <c r="H43" s="3"/>
      <c r="I43" s="3"/>
      <c r="J43" s="3"/>
      <c r="K43" s="3"/>
      <c r="L43" s="35"/>
      <c r="M43" s="232"/>
      <c r="N43" s="232"/>
      <c r="O43" s="232"/>
      <c r="P43" s="232"/>
      <c r="Q43" s="232"/>
      <c r="R43" s="232"/>
      <c r="S43" s="232"/>
      <c r="T43" s="232"/>
      <c r="U43" s="232"/>
    </row>
    <row r="44" spans="1:21" ht="23.25" x14ac:dyDescent="0.2">
      <c r="A44" s="3"/>
      <c r="B44" s="4"/>
      <c r="C44" s="4"/>
      <c r="D44" s="4"/>
      <c r="E44" s="3"/>
      <c r="F44" s="3"/>
      <c r="G44" s="3"/>
      <c r="H44" s="3"/>
      <c r="I44" s="3"/>
      <c r="J44" s="3"/>
      <c r="K44" s="3"/>
      <c r="L44" s="35"/>
      <c r="M44" s="232"/>
      <c r="N44" s="232"/>
      <c r="O44" s="232"/>
      <c r="P44" s="232"/>
      <c r="Q44" s="232"/>
      <c r="R44" s="232"/>
      <c r="S44" s="232"/>
      <c r="T44" s="232"/>
      <c r="U44" s="232"/>
    </row>
    <row r="45" spans="1:21" ht="23.25" x14ac:dyDescent="0.2">
      <c r="A45" s="3"/>
      <c r="B45" s="4"/>
      <c r="C45" s="4"/>
      <c r="D45" s="4"/>
      <c r="E45" s="3"/>
      <c r="F45" s="3"/>
      <c r="G45" s="3"/>
      <c r="H45" s="3"/>
      <c r="I45" s="3"/>
      <c r="J45" s="3"/>
      <c r="K45" s="3"/>
      <c r="L45" s="35"/>
      <c r="M45" s="232"/>
      <c r="N45" s="232"/>
      <c r="O45" s="232"/>
      <c r="P45" s="232"/>
      <c r="Q45" s="232"/>
      <c r="R45" s="232"/>
      <c r="S45" s="232"/>
      <c r="T45" s="232"/>
      <c r="U45" s="232"/>
    </row>
    <row r="46" spans="1:21" ht="23.25" x14ac:dyDescent="0.2">
      <c r="A46" s="3"/>
      <c r="B46" s="4"/>
      <c r="C46" s="4"/>
      <c r="D46" s="4"/>
      <c r="E46" s="3"/>
      <c r="F46" s="3"/>
      <c r="G46" s="3"/>
      <c r="H46" s="3"/>
      <c r="I46" s="3"/>
      <c r="J46" s="3"/>
      <c r="K46" s="3"/>
      <c r="L46" s="35"/>
      <c r="M46" s="232"/>
      <c r="N46" s="232"/>
      <c r="O46" s="232"/>
      <c r="P46" s="232"/>
      <c r="Q46" s="232"/>
      <c r="R46" s="232"/>
      <c r="S46" s="232"/>
      <c r="T46" s="232"/>
      <c r="U46" s="232"/>
    </row>
    <row r="47" spans="1:21" ht="23.25" x14ac:dyDescent="0.2">
      <c r="A47" s="3"/>
      <c r="B47" s="4"/>
      <c r="C47" s="4"/>
      <c r="D47" s="4"/>
      <c r="E47" s="3"/>
      <c r="F47" s="3"/>
      <c r="G47" s="3"/>
      <c r="H47" s="3"/>
      <c r="I47" s="3"/>
      <c r="J47" s="3"/>
      <c r="K47" s="3"/>
      <c r="L47" s="35"/>
      <c r="M47" s="35"/>
      <c r="N47" s="35"/>
      <c r="O47" s="35"/>
      <c r="P47" s="35"/>
      <c r="Q47" s="232"/>
      <c r="R47" s="232"/>
      <c r="S47" s="232"/>
      <c r="T47" s="232"/>
      <c r="U47" s="232"/>
    </row>
    <row r="48" spans="1:21" x14ac:dyDescent="0.2">
      <c r="A48" s="3"/>
      <c r="B48" s="3"/>
      <c r="C48" s="3"/>
      <c r="D48" s="3"/>
      <c r="E48" s="3"/>
      <c r="F48" s="3"/>
      <c r="G48" s="3"/>
      <c r="H48" s="3"/>
      <c r="I48" s="3"/>
      <c r="J48" s="3"/>
      <c r="K48" s="3"/>
      <c r="L48" s="35"/>
      <c r="M48" s="35"/>
      <c r="N48" s="35"/>
      <c r="O48" s="35"/>
      <c r="P48" s="35"/>
      <c r="Q48" s="232"/>
      <c r="R48" s="232"/>
      <c r="S48" s="232"/>
      <c r="T48" s="232"/>
      <c r="U48" s="232"/>
    </row>
    <row r="49" spans="1:16" x14ac:dyDescent="0.2">
      <c r="A49" s="3"/>
      <c r="B49" s="3"/>
      <c r="C49" s="3"/>
      <c r="D49" s="3"/>
      <c r="E49" s="3"/>
      <c r="F49" s="3"/>
      <c r="G49" s="3"/>
      <c r="H49" s="3"/>
      <c r="I49" s="3"/>
      <c r="J49" s="3"/>
      <c r="K49" s="3"/>
      <c r="L49" s="2"/>
      <c r="M49" s="2"/>
      <c r="N49" s="2"/>
      <c r="O49" s="2"/>
      <c r="P49" s="2"/>
    </row>
    <row r="50" spans="1:16" x14ac:dyDescent="0.2">
      <c r="A50" s="3"/>
      <c r="B50" s="3"/>
      <c r="C50" s="3"/>
      <c r="D50" s="3"/>
      <c r="E50" s="3"/>
      <c r="F50" s="3"/>
      <c r="G50" s="3"/>
      <c r="H50" s="3"/>
      <c r="I50" s="3"/>
      <c r="J50" s="3"/>
      <c r="K50" s="3"/>
      <c r="L50" s="2"/>
      <c r="M50" s="2"/>
      <c r="N50" s="2"/>
      <c r="O50" s="2"/>
      <c r="P50" s="2"/>
    </row>
    <row r="51" spans="1:16" x14ac:dyDescent="0.2">
      <c r="A51" s="3"/>
      <c r="B51" s="3"/>
      <c r="C51" s="3"/>
      <c r="D51" s="3"/>
      <c r="E51" s="3"/>
      <c r="F51" s="3"/>
      <c r="G51" s="3"/>
      <c r="H51" s="3"/>
      <c r="I51" s="3"/>
      <c r="J51" s="3"/>
      <c r="K51" s="3"/>
      <c r="L51" s="2"/>
      <c r="M51" s="2"/>
      <c r="N51" s="2"/>
      <c r="O51" s="2"/>
      <c r="P51" s="2"/>
    </row>
    <row r="52" spans="1:16" x14ac:dyDescent="0.2">
      <c r="A52" s="3"/>
      <c r="B52" s="3"/>
      <c r="C52" s="3"/>
      <c r="D52" s="3"/>
      <c r="E52" s="3"/>
      <c r="F52" s="3"/>
      <c r="G52" s="3"/>
      <c r="H52" s="3"/>
      <c r="I52" s="3"/>
      <c r="J52" s="3"/>
      <c r="K52" s="3"/>
      <c r="L52" s="2"/>
      <c r="M52" s="2"/>
      <c r="N52" s="2"/>
      <c r="O52" s="2"/>
      <c r="P52" s="2"/>
    </row>
    <row r="53" spans="1:16" x14ac:dyDescent="0.2">
      <c r="A53" s="3"/>
      <c r="B53" s="3"/>
      <c r="C53" s="3"/>
      <c r="D53" s="3"/>
      <c r="E53" s="3"/>
      <c r="F53" s="3"/>
      <c r="G53" s="3"/>
      <c r="H53" s="3"/>
      <c r="I53" s="3"/>
      <c r="J53" s="3"/>
      <c r="K53" s="3"/>
      <c r="L53" s="2"/>
      <c r="M53" s="2"/>
      <c r="N53" s="2"/>
      <c r="O53" s="2"/>
      <c r="P53" s="2"/>
    </row>
    <row r="54" spans="1:16" x14ac:dyDescent="0.2">
      <c r="A54" s="3"/>
      <c r="B54" s="3"/>
      <c r="C54" s="3"/>
      <c r="D54" s="3"/>
      <c r="E54" s="3"/>
      <c r="F54" s="3"/>
      <c r="G54" s="3"/>
      <c r="H54" s="3"/>
      <c r="I54" s="3"/>
      <c r="J54" s="3"/>
      <c r="K54" s="3"/>
      <c r="L54" s="2"/>
      <c r="M54" s="2"/>
      <c r="N54" s="2"/>
      <c r="O54" s="2"/>
      <c r="P54" s="2"/>
    </row>
    <row r="55" spans="1:16" x14ac:dyDescent="0.2">
      <c r="A55" s="3"/>
      <c r="B55" s="3"/>
      <c r="C55" s="3"/>
      <c r="D55" s="3"/>
      <c r="E55" s="3"/>
      <c r="F55" s="3"/>
      <c r="G55" s="3"/>
      <c r="H55" s="3"/>
      <c r="I55" s="3"/>
      <c r="J55" s="3"/>
      <c r="K55" s="3"/>
      <c r="L55" s="2"/>
      <c r="M55" s="2"/>
      <c r="N55" s="2"/>
      <c r="O55" s="2"/>
      <c r="P55" s="2"/>
    </row>
    <row r="56" spans="1:16" x14ac:dyDescent="0.2">
      <c r="A56" s="3"/>
      <c r="B56" s="3"/>
      <c r="C56" s="3"/>
      <c r="D56" s="3"/>
      <c r="E56" s="3"/>
      <c r="F56" s="3"/>
      <c r="G56" s="3"/>
      <c r="H56" s="3"/>
      <c r="I56" s="3"/>
      <c r="J56" s="3"/>
      <c r="K56" s="3"/>
      <c r="L56" s="2"/>
      <c r="M56" s="2"/>
      <c r="N56" s="2"/>
      <c r="O56" s="2"/>
      <c r="P56" s="2"/>
    </row>
    <row r="57" spans="1:16" x14ac:dyDescent="0.2">
      <c r="A57" s="3"/>
      <c r="B57" s="3"/>
      <c r="C57" s="3"/>
      <c r="D57" s="3"/>
      <c r="E57" s="3"/>
      <c r="F57" s="3"/>
      <c r="G57" s="3"/>
      <c r="H57" s="3"/>
      <c r="I57" s="3"/>
      <c r="J57" s="3"/>
      <c r="K57" s="3"/>
      <c r="L57" s="2"/>
      <c r="M57" s="2"/>
      <c r="N57" s="2"/>
      <c r="O57" s="2"/>
      <c r="P57" s="2"/>
    </row>
    <row r="58" spans="1:16" x14ac:dyDescent="0.2">
      <c r="A58" s="3"/>
      <c r="B58" s="3"/>
      <c r="C58" s="3"/>
      <c r="D58" s="3"/>
      <c r="E58" s="3"/>
      <c r="F58" s="3"/>
      <c r="G58" s="3"/>
      <c r="H58" s="3"/>
      <c r="I58" s="3"/>
      <c r="J58" s="3"/>
      <c r="K58" s="3"/>
      <c r="L58" s="2"/>
      <c r="M58" s="2"/>
      <c r="N58" s="2"/>
      <c r="O58" s="2"/>
      <c r="P58" s="2"/>
    </row>
    <row r="59" spans="1:16" x14ac:dyDescent="0.2">
      <c r="A59" s="3"/>
      <c r="B59" s="3"/>
      <c r="C59" s="3"/>
      <c r="D59" s="3"/>
      <c r="E59" s="3"/>
      <c r="F59" s="3"/>
      <c r="G59" s="3"/>
      <c r="H59" s="3"/>
      <c r="I59" s="3"/>
      <c r="J59" s="3"/>
      <c r="K59" s="3"/>
      <c r="L59" s="2"/>
      <c r="M59" s="2"/>
      <c r="N59" s="2"/>
      <c r="O59" s="2"/>
      <c r="P59" s="2"/>
    </row>
    <row r="60" spans="1:16" x14ac:dyDescent="0.2">
      <c r="A60" s="3"/>
      <c r="B60" s="3"/>
      <c r="C60" s="3"/>
      <c r="D60" s="3"/>
      <c r="E60" s="3"/>
      <c r="F60" s="3"/>
      <c r="G60" s="3"/>
      <c r="H60" s="3"/>
      <c r="I60" s="3"/>
      <c r="J60" s="3"/>
      <c r="K60" s="3"/>
      <c r="L60" s="2"/>
      <c r="M60" s="2"/>
      <c r="N60" s="2"/>
      <c r="O60" s="2"/>
      <c r="P60" s="2"/>
    </row>
    <row r="61" spans="1:16" x14ac:dyDescent="0.2">
      <c r="A61" s="3"/>
      <c r="B61" s="3"/>
      <c r="C61" s="3"/>
      <c r="D61" s="3"/>
      <c r="E61" s="3"/>
      <c r="F61" s="3"/>
      <c r="G61" s="3"/>
      <c r="H61" s="3"/>
      <c r="I61" s="3"/>
      <c r="J61" s="3"/>
      <c r="K61" s="3"/>
      <c r="L61" s="2"/>
      <c r="M61" s="2"/>
      <c r="N61" s="2"/>
      <c r="O61" s="2"/>
      <c r="P61" s="2"/>
    </row>
    <row r="62" spans="1:16" x14ac:dyDescent="0.2">
      <c r="A62" s="3"/>
      <c r="B62" s="3"/>
      <c r="C62" s="3"/>
      <c r="D62" s="3"/>
      <c r="E62" s="3"/>
      <c r="F62" s="3"/>
      <c r="G62" s="3"/>
      <c r="H62" s="3"/>
      <c r="I62" s="3"/>
      <c r="J62" s="3"/>
      <c r="K62" s="3"/>
      <c r="L62" s="2"/>
      <c r="M62" s="2"/>
      <c r="N62" s="2"/>
      <c r="O62" s="2"/>
      <c r="P62" s="2"/>
    </row>
    <row r="63" spans="1:16" x14ac:dyDescent="0.2">
      <c r="A63" s="3"/>
      <c r="B63" s="3"/>
      <c r="C63" s="3"/>
      <c r="D63" s="3"/>
      <c r="E63" s="3"/>
      <c r="F63" s="3"/>
      <c r="G63" s="3"/>
      <c r="H63" s="3"/>
      <c r="I63" s="3"/>
      <c r="J63" s="3"/>
      <c r="K63" s="3"/>
      <c r="L63" s="2"/>
      <c r="M63" s="2"/>
      <c r="N63" s="2"/>
      <c r="O63" s="2"/>
      <c r="P63" s="2"/>
    </row>
    <row r="64" spans="1:16" x14ac:dyDescent="0.2">
      <c r="A64" s="3"/>
      <c r="B64" s="3"/>
      <c r="C64" s="3"/>
      <c r="D64" s="3"/>
      <c r="E64" s="3"/>
      <c r="F64" s="3"/>
      <c r="G64" s="3"/>
      <c r="H64" s="3"/>
      <c r="I64" s="3"/>
      <c r="J64" s="3"/>
      <c r="K64" s="3"/>
      <c r="L64" s="2"/>
      <c r="M64" s="2"/>
      <c r="N64" s="2"/>
      <c r="O64" s="2"/>
      <c r="P64" s="2"/>
    </row>
    <row r="65" spans="1:16" x14ac:dyDescent="0.2">
      <c r="A65" s="3"/>
      <c r="B65" s="3"/>
      <c r="C65" s="3"/>
      <c r="D65" s="3"/>
      <c r="E65" s="3"/>
      <c r="F65" s="3"/>
      <c r="G65" s="3"/>
      <c r="H65" s="3"/>
      <c r="I65" s="3"/>
      <c r="J65" s="3"/>
      <c r="K65" s="3"/>
      <c r="L65" s="2"/>
      <c r="M65" s="2"/>
      <c r="N65" s="2"/>
      <c r="O65" s="2"/>
      <c r="P65" s="2"/>
    </row>
    <row r="66" spans="1:16" x14ac:dyDescent="0.2">
      <c r="A66" s="3"/>
      <c r="B66" s="3"/>
      <c r="C66" s="3"/>
      <c r="D66" s="3"/>
      <c r="E66" s="3"/>
      <c r="F66" s="3"/>
      <c r="G66" s="3"/>
      <c r="H66" s="3"/>
      <c r="I66" s="3"/>
      <c r="J66" s="3"/>
      <c r="K66" s="3"/>
      <c r="L66" s="2"/>
      <c r="M66" s="2"/>
      <c r="N66" s="2"/>
      <c r="O66" s="2"/>
      <c r="P66" s="2"/>
    </row>
    <row r="67" spans="1:16" x14ac:dyDescent="0.2">
      <c r="A67" s="3"/>
      <c r="B67" s="3"/>
      <c r="C67" s="3"/>
      <c r="D67" s="3"/>
      <c r="E67" s="3"/>
      <c r="F67" s="3"/>
      <c r="G67" s="3"/>
      <c r="H67" s="3"/>
      <c r="I67" s="3"/>
      <c r="J67" s="3"/>
      <c r="K67" s="3"/>
      <c r="L67" s="2"/>
      <c r="M67" s="2"/>
      <c r="N67" s="2"/>
      <c r="O67" s="2"/>
      <c r="P67" s="2"/>
    </row>
    <row r="68" spans="1:16" x14ac:dyDescent="0.2">
      <c r="A68" s="3"/>
      <c r="B68" s="3"/>
      <c r="C68" s="3"/>
      <c r="D68" s="3"/>
      <c r="E68" s="3"/>
      <c r="F68" s="3"/>
      <c r="G68" s="3"/>
      <c r="H68" s="3"/>
      <c r="I68" s="3"/>
      <c r="J68" s="3"/>
      <c r="K68" s="3"/>
      <c r="L68" s="2"/>
      <c r="M68" s="2"/>
      <c r="N68" s="2"/>
      <c r="O68" s="2"/>
      <c r="P68" s="2"/>
    </row>
    <row r="69" spans="1:16" x14ac:dyDescent="0.2">
      <c r="A69" s="3"/>
      <c r="B69" s="3"/>
      <c r="C69" s="3"/>
      <c r="D69" s="3"/>
      <c r="E69" s="3"/>
      <c r="F69" s="3"/>
      <c r="G69" s="3"/>
      <c r="H69" s="3"/>
      <c r="I69" s="3"/>
      <c r="J69" s="3"/>
      <c r="K69" s="3"/>
      <c r="L69" s="2"/>
      <c r="M69" s="2"/>
      <c r="N69" s="2"/>
      <c r="O69" s="2"/>
      <c r="P69" s="2"/>
    </row>
    <row r="70" spans="1:16" x14ac:dyDescent="0.2">
      <c r="A70" s="3"/>
      <c r="B70" s="3"/>
      <c r="C70" s="3"/>
      <c r="D70" s="3"/>
      <c r="E70" s="3"/>
      <c r="F70" s="3"/>
      <c r="G70" s="3"/>
      <c r="H70" s="3"/>
      <c r="I70" s="3"/>
      <c r="J70" s="3"/>
      <c r="K70" s="3"/>
      <c r="L70" s="2"/>
      <c r="M70" s="2"/>
      <c r="N70" s="2"/>
      <c r="O70" s="2"/>
      <c r="P70" s="2"/>
    </row>
    <row r="71" spans="1:16" x14ac:dyDescent="0.2">
      <c r="A71" s="3"/>
      <c r="B71" s="3"/>
      <c r="C71" s="3"/>
      <c r="D71" s="3"/>
      <c r="E71" s="3"/>
      <c r="F71" s="3"/>
      <c r="G71" s="3"/>
      <c r="H71" s="3"/>
      <c r="I71" s="3"/>
      <c r="J71" s="3"/>
      <c r="K71" s="3"/>
      <c r="L71" s="2"/>
      <c r="M71" s="2"/>
      <c r="N71" s="2"/>
      <c r="O71" s="2"/>
      <c r="P71" s="2"/>
    </row>
    <row r="72" spans="1:16" x14ac:dyDescent="0.2">
      <c r="A72" s="3"/>
      <c r="B72" s="3"/>
      <c r="C72" s="3"/>
      <c r="D72" s="3"/>
      <c r="E72" s="3"/>
      <c r="F72" s="3"/>
      <c r="G72" s="3"/>
      <c r="H72" s="3"/>
      <c r="I72" s="3"/>
      <c r="J72" s="3"/>
      <c r="K72" s="3"/>
      <c r="L72" s="2"/>
      <c r="M72" s="2"/>
      <c r="N72" s="2"/>
      <c r="O72" s="2"/>
      <c r="P72" s="2"/>
    </row>
    <row r="73" spans="1:16" x14ac:dyDescent="0.2">
      <c r="A73" s="3"/>
      <c r="B73" s="3"/>
      <c r="C73" s="3"/>
      <c r="D73" s="3"/>
      <c r="E73" s="3"/>
      <c r="F73" s="3"/>
      <c r="G73" s="3"/>
      <c r="H73" s="3"/>
      <c r="I73" s="3"/>
      <c r="J73" s="3"/>
      <c r="K73" s="3"/>
      <c r="L73" s="2"/>
      <c r="M73" s="2"/>
      <c r="N73" s="2"/>
      <c r="O73" s="2"/>
      <c r="P73" s="2"/>
    </row>
    <row r="74" spans="1:16" x14ac:dyDescent="0.2">
      <c r="A74" s="3"/>
      <c r="B74" s="3"/>
      <c r="C74" s="3"/>
      <c r="D74" s="3"/>
      <c r="E74" s="3"/>
      <c r="F74" s="3"/>
      <c r="G74" s="3"/>
      <c r="H74" s="3"/>
      <c r="I74" s="3"/>
      <c r="J74" s="3"/>
      <c r="K74" s="3"/>
      <c r="L74" s="2"/>
      <c r="M74" s="2"/>
      <c r="N74" s="2"/>
      <c r="O74" s="2"/>
      <c r="P74" s="2"/>
    </row>
    <row r="75" spans="1:16" x14ac:dyDescent="0.2">
      <c r="A75" s="3"/>
      <c r="B75" s="3"/>
      <c r="C75" s="3"/>
      <c r="D75" s="3"/>
      <c r="E75" s="3"/>
      <c r="F75" s="3"/>
      <c r="G75" s="3"/>
      <c r="H75" s="3"/>
      <c r="I75" s="3"/>
      <c r="J75" s="3"/>
      <c r="K75" s="3"/>
      <c r="L75" s="2"/>
      <c r="M75" s="2"/>
      <c r="N75" s="2"/>
      <c r="O75" s="2"/>
      <c r="P75" s="2"/>
    </row>
    <row r="76" spans="1:16" x14ac:dyDescent="0.2">
      <c r="A76" s="2"/>
      <c r="B76" s="2"/>
      <c r="C76" s="2"/>
      <c r="D76" s="2"/>
      <c r="E76" s="2"/>
      <c r="F76" s="2"/>
      <c r="G76" s="2"/>
      <c r="H76" s="2"/>
      <c r="I76" s="2"/>
      <c r="J76" s="2"/>
      <c r="K76" s="2"/>
      <c r="L76" s="2"/>
      <c r="M76" s="2"/>
      <c r="N76" s="2"/>
      <c r="O76" s="2"/>
      <c r="P76" s="2"/>
    </row>
    <row r="77" spans="1:16" x14ac:dyDescent="0.2">
      <c r="A77" s="2"/>
      <c r="B77" s="2"/>
      <c r="C77" s="2"/>
      <c r="D77" s="2"/>
      <c r="E77" s="2"/>
      <c r="F77" s="2"/>
      <c r="G77" s="2"/>
      <c r="H77" s="2"/>
      <c r="I77" s="2"/>
      <c r="J77" s="2"/>
      <c r="K77" s="2"/>
      <c r="L77" s="2"/>
      <c r="M77" s="2"/>
      <c r="N77" s="2"/>
      <c r="O77" s="2"/>
      <c r="P77" s="2"/>
    </row>
    <row r="78" spans="1:16" x14ac:dyDescent="0.2">
      <c r="A78" s="2"/>
      <c r="B78" s="2"/>
      <c r="C78" s="2"/>
      <c r="D78" s="2"/>
      <c r="E78" s="2"/>
      <c r="F78" s="2"/>
      <c r="G78" s="2"/>
      <c r="H78" s="2"/>
      <c r="I78" s="2"/>
      <c r="J78" s="2"/>
      <c r="K78" s="2"/>
      <c r="L78" s="2"/>
      <c r="M78" s="2"/>
      <c r="N78" s="2"/>
      <c r="O78" s="2"/>
      <c r="P78" s="2"/>
    </row>
    <row r="79" spans="1:16" x14ac:dyDescent="0.2">
      <c r="A79" s="2"/>
      <c r="B79" s="2"/>
      <c r="C79" s="2"/>
      <c r="D79" s="2"/>
      <c r="E79" s="2"/>
      <c r="F79" s="2"/>
      <c r="G79" s="2"/>
      <c r="H79" s="2"/>
      <c r="I79" s="2"/>
      <c r="J79" s="2"/>
      <c r="K79" s="2"/>
      <c r="L79" s="2"/>
      <c r="M79" s="2"/>
      <c r="N79" s="2"/>
      <c r="O79" s="2"/>
      <c r="P79" s="2"/>
    </row>
    <row r="80" spans="1:16" x14ac:dyDescent="0.2">
      <c r="A80" s="2"/>
      <c r="B80" s="2"/>
      <c r="C80" s="2"/>
      <c r="D80" s="2"/>
      <c r="E80" s="2"/>
      <c r="F80" s="2"/>
      <c r="G80" s="2"/>
      <c r="H80" s="2"/>
      <c r="I80" s="2"/>
      <c r="J80" s="2"/>
      <c r="K80" s="2"/>
      <c r="L80" s="2"/>
      <c r="M80" s="2"/>
      <c r="N80" s="2"/>
      <c r="O80" s="2"/>
      <c r="P80" s="2"/>
    </row>
    <row r="81" spans="1:16" x14ac:dyDescent="0.2">
      <c r="A81" s="3"/>
      <c r="B81" s="3"/>
      <c r="C81" s="3"/>
      <c r="D81" s="3"/>
      <c r="E81" s="3"/>
      <c r="F81" s="3"/>
      <c r="G81" s="3"/>
      <c r="H81" s="3"/>
      <c r="I81" s="3"/>
      <c r="J81" s="3"/>
      <c r="K81" s="3"/>
      <c r="L81" s="3"/>
      <c r="M81" s="3"/>
      <c r="N81" s="3"/>
      <c r="O81" s="3"/>
      <c r="P81" s="2"/>
    </row>
    <row r="82" spans="1:16" x14ac:dyDescent="0.2">
      <c r="A82" s="3"/>
      <c r="B82" s="3"/>
      <c r="C82" s="3"/>
      <c r="D82" s="3"/>
      <c r="E82" s="3"/>
      <c r="F82" s="3"/>
      <c r="G82" s="3"/>
      <c r="H82" s="3"/>
      <c r="I82" s="3"/>
      <c r="J82" s="3"/>
      <c r="K82" s="3"/>
      <c r="L82" s="3"/>
      <c r="M82" s="3"/>
      <c r="N82" s="3"/>
      <c r="O82" s="3"/>
      <c r="P82" s="2"/>
    </row>
    <row r="83" spans="1:16" x14ac:dyDescent="0.2">
      <c r="A83" s="3"/>
      <c r="B83" s="3"/>
      <c r="C83" s="3"/>
      <c r="D83" s="3"/>
      <c r="E83" s="3"/>
      <c r="F83" s="3"/>
      <c r="G83" s="3"/>
      <c r="H83" s="3"/>
      <c r="I83" s="3"/>
      <c r="J83" s="3"/>
      <c r="K83" s="3"/>
      <c r="L83" s="3"/>
      <c r="M83" s="3"/>
      <c r="N83" s="3"/>
      <c r="O83" s="3"/>
      <c r="P83" s="2"/>
    </row>
    <row r="84" spans="1:16" x14ac:dyDescent="0.2">
      <c r="A84" s="3"/>
      <c r="B84" s="3"/>
      <c r="C84" s="6"/>
      <c r="D84" s="6"/>
      <c r="E84" s="6"/>
      <c r="F84" s="6"/>
      <c r="G84" s="6"/>
      <c r="H84" s="6"/>
      <c r="I84" s="6"/>
      <c r="J84" s="6"/>
      <c r="K84" s="6"/>
      <c r="L84" s="6"/>
      <c r="M84" s="6"/>
      <c r="N84" s="6"/>
      <c r="O84" s="7"/>
      <c r="P84" s="2"/>
    </row>
    <row r="85" spans="1:16" x14ac:dyDescent="0.2">
      <c r="A85" s="3"/>
      <c r="B85" s="3"/>
      <c r="C85" s="3"/>
      <c r="D85" s="3"/>
      <c r="E85" s="3"/>
      <c r="F85" s="3"/>
      <c r="G85" s="3"/>
      <c r="H85" s="3"/>
      <c r="I85" s="3"/>
      <c r="J85" s="3"/>
      <c r="K85" s="3"/>
      <c r="L85" s="3"/>
      <c r="M85" s="3"/>
      <c r="N85" s="3"/>
      <c r="O85" s="3"/>
      <c r="P85" s="2"/>
    </row>
    <row r="86" spans="1:16" x14ac:dyDescent="0.2">
      <c r="A86" s="3"/>
      <c r="B86" s="3"/>
      <c r="C86" s="3"/>
      <c r="D86" s="3"/>
      <c r="E86" s="3"/>
      <c r="F86" s="3"/>
      <c r="G86" s="3"/>
      <c r="H86" s="3"/>
      <c r="I86" s="3"/>
      <c r="J86" s="3"/>
      <c r="K86" s="3"/>
      <c r="L86" s="3"/>
      <c r="M86" s="3"/>
      <c r="N86" s="3"/>
      <c r="O86" s="3"/>
      <c r="P86" s="2"/>
    </row>
    <row r="87" spans="1:16" x14ac:dyDescent="0.2">
      <c r="A87" s="3"/>
      <c r="B87" s="3"/>
      <c r="C87" s="3"/>
      <c r="D87" s="3"/>
      <c r="E87" s="3"/>
      <c r="F87" s="3"/>
      <c r="G87" s="3"/>
      <c r="H87" s="3"/>
      <c r="I87" s="3"/>
      <c r="J87" s="3"/>
      <c r="K87" s="3"/>
      <c r="L87" s="3"/>
      <c r="M87" s="3"/>
      <c r="N87" s="3"/>
      <c r="O87" s="3"/>
      <c r="P87" s="2"/>
    </row>
    <row r="88" spans="1:16" x14ac:dyDescent="0.2">
      <c r="A88" s="3"/>
      <c r="B88" s="3"/>
      <c r="C88" s="3"/>
      <c r="D88" s="3"/>
      <c r="E88" s="3"/>
      <c r="F88" s="3"/>
      <c r="G88" s="3"/>
      <c r="H88" s="3"/>
      <c r="I88" s="3"/>
      <c r="J88" s="3"/>
      <c r="K88" s="3"/>
      <c r="L88" s="3"/>
      <c r="M88" s="3"/>
      <c r="N88" s="3"/>
      <c r="O88" s="3"/>
      <c r="P88" s="2"/>
    </row>
    <row r="89" spans="1:16" x14ac:dyDescent="0.2">
      <c r="A89" s="3"/>
      <c r="B89" s="3"/>
      <c r="C89" s="3"/>
      <c r="D89" s="3"/>
      <c r="E89" s="3"/>
      <c r="F89" s="3"/>
      <c r="G89" s="3"/>
      <c r="H89" s="3"/>
      <c r="I89" s="3"/>
      <c r="J89" s="3"/>
      <c r="K89" s="3"/>
      <c r="L89" s="3"/>
      <c r="M89" s="3"/>
      <c r="N89" s="3"/>
      <c r="O89" s="3"/>
      <c r="P89" s="2"/>
    </row>
    <row r="90" spans="1:16" x14ac:dyDescent="0.2">
      <c r="A90" s="3"/>
      <c r="B90" s="3"/>
      <c r="C90" s="3"/>
      <c r="D90" s="3"/>
      <c r="E90" s="3"/>
      <c r="F90" s="3"/>
      <c r="G90" s="3"/>
      <c r="H90" s="3"/>
      <c r="I90" s="3"/>
      <c r="J90" s="3"/>
      <c r="K90" s="3"/>
      <c r="L90" s="3"/>
      <c r="M90" s="3"/>
      <c r="N90" s="3"/>
      <c r="O90" s="3"/>
      <c r="P90" s="2"/>
    </row>
    <row r="91" spans="1:16" x14ac:dyDescent="0.2">
      <c r="A91" s="3"/>
      <c r="B91" s="3"/>
      <c r="C91" s="3"/>
      <c r="D91" s="3"/>
      <c r="E91" s="3"/>
      <c r="F91" s="3"/>
      <c r="G91" s="3"/>
      <c r="H91" s="3"/>
      <c r="I91" s="3"/>
      <c r="J91" s="3"/>
      <c r="K91" s="3"/>
      <c r="L91" s="3"/>
      <c r="M91" s="3"/>
      <c r="N91" s="3"/>
      <c r="O91" s="3"/>
      <c r="P91" s="2"/>
    </row>
    <row r="92" spans="1:16" x14ac:dyDescent="0.2">
      <c r="A92" s="3"/>
      <c r="B92" s="3"/>
      <c r="C92" s="3"/>
      <c r="D92" s="3"/>
      <c r="E92" s="3"/>
      <c r="F92" s="3"/>
      <c r="G92" s="3"/>
      <c r="H92" s="3"/>
      <c r="I92" s="3"/>
      <c r="J92" s="3"/>
      <c r="K92" s="3"/>
      <c r="L92" s="3"/>
      <c r="M92" s="3"/>
      <c r="N92" s="3"/>
      <c r="O92" s="3"/>
      <c r="P92" s="2"/>
    </row>
    <row r="93" spans="1:16" x14ac:dyDescent="0.2">
      <c r="A93" s="3"/>
      <c r="B93" s="3"/>
      <c r="C93" s="3"/>
      <c r="D93" s="3"/>
      <c r="E93" s="3"/>
      <c r="F93" s="3"/>
      <c r="G93" s="3"/>
      <c r="H93" s="3"/>
      <c r="I93" s="3"/>
      <c r="J93" s="3"/>
      <c r="K93" s="3"/>
      <c r="L93" s="3"/>
      <c r="M93" s="3"/>
      <c r="N93" s="3"/>
      <c r="O93" s="3"/>
      <c r="P93" s="2"/>
    </row>
    <row r="94" spans="1:16" x14ac:dyDescent="0.2">
      <c r="A94" s="3"/>
      <c r="B94" s="3"/>
      <c r="C94" s="3"/>
      <c r="D94" s="3"/>
      <c r="E94" s="3"/>
      <c r="F94" s="3"/>
      <c r="G94" s="3"/>
      <c r="H94" s="3"/>
      <c r="I94" s="3"/>
      <c r="J94" s="3"/>
      <c r="K94" s="3"/>
      <c r="L94" s="3"/>
      <c r="M94" s="3"/>
      <c r="N94" s="3"/>
      <c r="O94" s="3"/>
      <c r="P94" s="2"/>
    </row>
    <row r="95" spans="1:16" x14ac:dyDescent="0.2">
      <c r="A95" s="3"/>
      <c r="B95" s="3"/>
      <c r="C95" s="3"/>
      <c r="D95" s="3"/>
      <c r="E95" s="3"/>
      <c r="F95" s="3"/>
      <c r="G95" s="3"/>
      <c r="H95" s="3"/>
      <c r="I95" s="3"/>
      <c r="J95" s="3"/>
      <c r="K95" s="3"/>
      <c r="L95" s="3"/>
      <c r="M95" s="3"/>
      <c r="N95" s="3"/>
      <c r="O95" s="3"/>
      <c r="P95" s="2"/>
    </row>
    <row r="96" spans="1:16" x14ac:dyDescent="0.2">
      <c r="A96" s="3"/>
      <c r="B96" s="3"/>
      <c r="C96" s="3"/>
      <c r="D96" s="3"/>
      <c r="E96" s="3"/>
      <c r="F96" s="3"/>
      <c r="G96" s="3"/>
      <c r="H96" s="3"/>
      <c r="I96" s="3"/>
      <c r="J96" s="3"/>
      <c r="K96" s="3"/>
      <c r="L96" s="3"/>
      <c r="M96" s="3"/>
      <c r="N96" s="3"/>
      <c r="O96" s="3"/>
      <c r="P96" s="2"/>
    </row>
    <row r="97" spans="1:16" x14ac:dyDescent="0.2">
      <c r="A97" s="3"/>
      <c r="B97" s="3"/>
      <c r="C97" s="3"/>
      <c r="D97" s="3"/>
      <c r="E97" s="3"/>
      <c r="F97" s="3"/>
      <c r="G97" s="3"/>
      <c r="H97" s="3"/>
      <c r="I97" s="3"/>
      <c r="J97" s="3"/>
      <c r="K97" s="3"/>
      <c r="L97" s="3"/>
      <c r="M97" s="3"/>
      <c r="N97" s="3"/>
      <c r="O97" s="3"/>
      <c r="P97" s="2"/>
    </row>
    <row r="98" spans="1:16" x14ac:dyDescent="0.2">
      <c r="A98" s="3"/>
      <c r="B98" s="3"/>
      <c r="C98" s="3"/>
      <c r="D98" s="3"/>
      <c r="E98" s="3"/>
      <c r="F98" s="3"/>
      <c r="G98" s="3"/>
      <c r="H98" s="3"/>
      <c r="I98" s="3"/>
      <c r="J98" s="3"/>
      <c r="K98" s="3"/>
      <c r="L98" s="3"/>
      <c r="M98" s="3"/>
      <c r="N98" s="3"/>
      <c r="O98" s="3"/>
      <c r="P98" s="2"/>
    </row>
    <row r="99" spans="1:16" x14ac:dyDescent="0.2">
      <c r="A99" s="3"/>
      <c r="B99" s="3"/>
      <c r="C99" s="3"/>
      <c r="D99" s="3"/>
      <c r="E99" s="3"/>
      <c r="F99" s="3"/>
      <c r="G99" s="3"/>
      <c r="H99" s="3"/>
      <c r="I99" s="3"/>
      <c r="J99" s="3"/>
      <c r="K99" s="3"/>
      <c r="L99" s="3"/>
      <c r="M99" s="3"/>
      <c r="N99" s="3"/>
      <c r="O99" s="3"/>
      <c r="P99" s="2"/>
    </row>
    <row r="100" spans="1:16" x14ac:dyDescent="0.2">
      <c r="A100" s="3"/>
      <c r="B100" s="3"/>
      <c r="C100" s="3"/>
      <c r="D100" s="3"/>
      <c r="E100" s="3"/>
      <c r="F100" s="3"/>
      <c r="G100" s="3"/>
      <c r="H100" s="3"/>
      <c r="I100" s="3"/>
      <c r="J100" s="3"/>
      <c r="K100" s="3"/>
      <c r="L100" s="3"/>
      <c r="M100" s="3"/>
      <c r="N100" s="3"/>
      <c r="O100" s="3"/>
      <c r="P100" s="2"/>
    </row>
    <row r="101" spans="1:16" x14ac:dyDescent="0.2">
      <c r="A101" s="3"/>
      <c r="B101" s="3"/>
      <c r="C101" s="3"/>
      <c r="D101" s="3"/>
      <c r="E101" s="3"/>
      <c r="F101" s="3"/>
      <c r="G101" s="3"/>
      <c r="H101" s="3"/>
      <c r="I101" s="3"/>
      <c r="J101" s="3"/>
      <c r="K101" s="3"/>
      <c r="L101" s="3"/>
      <c r="M101" s="3"/>
      <c r="N101" s="3"/>
      <c r="O101" s="3"/>
      <c r="P101" s="2"/>
    </row>
    <row r="102" spans="1:16" x14ac:dyDescent="0.2">
      <c r="A102" s="3"/>
      <c r="B102" s="3"/>
      <c r="C102" s="3"/>
      <c r="D102" s="3"/>
      <c r="E102" s="3"/>
      <c r="F102" s="3"/>
      <c r="G102" s="3"/>
      <c r="H102" s="3"/>
      <c r="I102" s="3"/>
      <c r="J102" s="3"/>
      <c r="K102" s="3"/>
      <c r="L102" s="3"/>
      <c r="M102" s="3"/>
      <c r="N102" s="3"/>
      <c r="O102" s="3"/>
      <c r="P102" s="2"/>
    </row>
    <row r="103" spans="1:16" x14ac:dyDescent="0.2">
      <c r="A103" s="3"/>
      <c r="B103" s="3"/>
      <c r="C103" s="3"/>
      <c r="D103" s="3"/>
      <c r="E103" s="3"/>
      <c r="F103" s="3"/>
      <c r="G103" s="3"/>
      <c r="H103" s="3"/>
      <c r="I103" s="3"/>
      <c r="J103" s="3"/>
      <c r="K103" s="3"/>
      <c r="L103" s="3"/>
      <c r="M103" s="3"/>
      <c r="N103" s="3"/>
      <c r="O103" s="3"/>
      <c r="P103" s="2"/>
    </row>
    <row r="104" spans="1:16" x14ac:dyDescent="0.2">
      <c r="A104" s="3"/>
      <c r="B104" s="3"/>
      <c r="C104" s="3"/>
      <c r="D104" s="3"/>
      <c r="E104" s="3"/>
      <c r="F104" s="3"/>
      <c r="G104" s="3"/>
      <c r="H104" s="3"/>
      <c r="I104" s="3"/>
      <c r="J104" s="3"/>
      <c r="K104" s="3"/>
      <c r="L104" s="3"/>
      <c r="M104" s="3"/>
      <c r="N104" s="3"/>
      <c r="O104" s="3"/>
      <c r="P104" s="2"/>
    </row>
    <row r="105" spans="1:16" x14ac:dyDescent="0.2">
      <c r="A105" s="3"/>
      <c r="B105" s="3"/>
      <c r="C105" s="3"/>
      <c r="D105" s="3"/>
      <c r="E105" s="3"/>
      <c r="F105" s="3"/>
      <c r="G105" s="3"/>
      <c r="H105" s="3"/>
      <c r="I105" s="3"/>
      <c r="J105" s="3"/>
      <c r="K105" s="3"/>
      <c r="L105" s="3"/>
      <c r="M105" s="3"/>
      <c r="N105" s="3"/>
      <c r="O105" s="3"/>
      <c r="P105" s="2"/>
    </row>
    <row r="106" spans="1:16" x14ac:dyDescent="0.2">
      <c r="A106" s="3"/>
      <c r="B106" s="3"/>
      <c r="C106" s="3"/>
      <c r="D106" s="3"/>
      <c r="E106" s="3"/>
      <c r="F106" s="3"/>
      <c r="G106" s="3"/>
      <c r="H106" s="3"/>
      <c r="I106" s="3"/>
      <c r="J106" s="3"/>
      <c r="K106" s="3"/>
      <c r="L106" s="3"/>
      <c r="M106" s="3"/>
      <c r="N106" s="3"/>
      <c r="O106" s="3"/>
      <c r="P106" s="2"/>
    </row>
    <row r="107" spans="1:16" x14ac:dyDescent="0.2">
      <c r="A107" s="3"/>
      <c r="B107" s="3"/>
      <c r="C107" s="3"/>
      <c r="D107" s="3"/>
      <c r="E107" s="3"/>
      <c r="F107" s="3"/>
      <c r="G107" s="3"/>
      <c r="H107" s="3"/>
      <c r="I107" s="3"/>
      <c r="J107" s="3"/>
      <c r="K107" s="3"/>
      <c r="L107" s="3"/>
      <c r="M107" s="3"/>
      <c r="N107" s="3"/>
      <c r="O107" s="3"/>
      <c r="P107" s="2"/>
    </row>
    <row r="108" spans="1:16" x14ac:dyDescent="0.2">
      <c r="A108" s="3"/>
      <c r="B108" s="3"/>
      <c r="C108" s="3"/>
      <c r="D108" s="3"/>
      <c r="E108" s="3"/>
      <c r="F108" s="3"/>
      <c r="G108" s="3"/>
      <c r="H108" s="3"/>
      <c r="I108" s="3"/>
      <c r="J108" s="3"/>
      <c r="K108" s="3"/>
      <c r="L108" s="3"/>
      <c r="M108" s="3"/>
      <c r="N108" s="3"/>
      <c r="O108" s="3"/>
      <c r="P108" s="2"/>
    </row>
    <row r="109" spans="1:16" x14ac:dyDescent="0.2">
      <c r="A109" s="3"/>
      <c r="B109" s="3"/>
      <c r="C109" s="3"/>
      <c r="D109" s="3"/>
      <c r="E109" s="3"/>
      <c r="F109" s="3"/>
      <c r="G109" s="3"/>
      <c r="H109" s="3"/>
      <c r="I109" s="3"/>
      <c r="J109" s="3"/>
      <c r="K109" s="3"/>
      <c r="L109" s="3"/>
      <c r="M109" s="3"/>
      <c r="N109" s="3"/>
      <c r="O109" s="3"/>
      <c r="P109" s="2"/>
    </row>
    <row r="110" spans="1:16" x14ac:dyDescent="0.2">
      <c r="A110" s="3"/>
      <c r="B110" s="3"/>
      <c r="C110" s="3"/>
      <c r="D110" s="3"/>
      <c r="E110" s="3"/>
      <c r="F110" s="3"/>
      <c r="G110" s="3"/>
      <c r="H110" s="3"/>
      <c r="I110" s="3"/>
      <c r="J110" s="3"/>
      <c r="K110" s="3"/>
      <c r="L110" s="3"/>
      <c r="M110" s="3"/>
      <c r="N110" s="3"/>
      <c r="O110" s="3"/>
      <c r="P110" s="2"/>
    </row>
    <row r="111" spans="1:16" x14ac:dyDescent="0.2">
      <c r="A111" s="3"/>
      <c r="B111" s="3"/>
      <c r="C111" s="3"/>
      <c r="D111" s="3"/>
      <c r="E111" s="3"/>
      <c r="F111" s="3"/>
      <c r="G111" s="3"/>
      <c r="H111" s="3"/>
      <c r="I111" s="3"/>
      <c r="J111" s="3"/>
      <c r="K111" s="3"/>
      <c r="L111" s="3"/>
      <c r="M111" s="3"/>
      <c r="N111" s="3"/>
      <c r="O111" s="3"/>
      <c r="P111" s="2"/>
    </row>
    <row r="112" spans="1:16" x14ac:dyDescent="0.2">
      <c r="A112" s="3"/>
      <c r="B112" s="3"/>
      <c r="C112" s="3"/>
      <c r="D112" s="3"/>
      <c r="E112" s="3"/>
      <c r="F112" s="3"/>
      <c r="G112" s="3"/>
      <c r="H112" s="3"/>
      <c r="I112" s="3"/>
      <c r="J112" s="3"/>
      <c r="K112" s="3"/>
      <c r="L112" s="3"/>
      <c r="M112" s="3"/>
      <c r="N112" s="3"/>
      <c r="O112" s="3"/>
      <c r="P112" s="2"/>
    </row>
    <row r="113" spans="1:16" x14ac:dyDescent="0.2">
      <c r="A113" s="3"/>
      <c r="B113" s="3"/>
      <c r="C113" s="3"/>
      <c r="D113" s="3"/>
      <c r="E113" s="3"/>
      <c r="F113" s="3"/>
      <c r="G113" s="3"/>
      <c r="H113" s="3"/>
      <c r="I113" s="3"/>
      <c r="J113" s="3"/>
      <c r="K113" s="3"/>
      <c r="L113" s="3"/>
      <c r="M113" s="3"/>
      <c r="N113" s="3"/>
      <c r="O113" s="3"/>
      <c r="P113" s="2"/>
    </row>
    <row r="114" spans="1:16" x14ac:dyDescent="0.2">
      <c r="A114" s="3"/>
      <c r="B114" s="3"/>
      <c r="C114" s="3"/>
      <c r="D114" s="3"/>
      <c r="E114" s="3"/>
      <c r="F114" s="3"/>
      <c r="G114" s="3"/>
      <c r="H114" s="3"/>
      <c r="I114" s="3"/>
      <c r="J114" s="3"/>
      <c r="K114" s="3"/>
      <c r="L114" s="3"/>
      <c r="M114" s="3"/>
      <c r="N114" s="3"/>
      <c r="O114" s="3"/>
      <c r="P114" s="2"/>
    </row>
    <row r="115" spans="1:16" x14ac:dyDescent="0.2">
      <c r="A115" s="3"/>
      <c r="B115" s="3"/>
      <c r="C115" s="3"/>
      <c r="D115" s="3"/>
      <c r="E115" s="3"/>
      <c r="F115" s="3"/>
      <c r="G115" s="3"/>
      <c r="H115" s="3"/>
      <c r="I115" s="3"/>
      <c r="J115" s="3"/>
      <c r="K115" s="3"/>
      <c r="L115" s="3"/>
      <c r="M115" s="3"/>
      <c r="N115" s="3"/>
      <c r="O115" s="3"/>
      <c r="P115" s="2"/>
    </row>
    <row r="116" spans="1:16" x14ac:dyDescent="0.2">
      <c r="A116" s="2"/>
      <c r="B116" s="2"/>
      <c r="C116" s="2"/>
      <c r="D116" s="2"/>
      <c r="E116" s="2"/>
      <c r="F116" s="2"/>
      <c r="G116" s="2"/>
      <c r="H116" s="2"/>
      <c r="I116" s="2"/>
      <c r="J116" s="2"/>
      <c r="K116" s="2"/>
      <c r="L116" s="2"/>
      <c r="M116" s="2"/>
      <c r="N116" s="2"/>
      <c r="O116" s="2"/>
      <c r="P116" s="2"/>
    </row>
    <row r="117" spans="1:16" x14ac:dyDescent="0.2">
      <c r="A117" s="2"/>
      <c r="B117" s="2"/>
      <c r="C117" s="2"/>
      <c r="D117" s="2"/>
      <c r="E117" s="2"/>
      <c r="F117" s="2"/>
      <c r="G117" s="2"/>
      <c r="H117" s="2"/>
      <c r="I117" s="2"/>
      <c r="J117" s="2"/>
      <c r="K117" s="2"/>
      <c r="L117" s="2"/>
      <c r="M117" s="2"/>
      <c r="N117" s="2"/>
      <c r="O117" s="2"/>
      <c r="P117" s="2"/>
    </row>
    <row r="118" spans="1:16" x14ac:dyDescent="0.2">
      <c r="A118" s="2"/>
      <c r="B118" s="2"/>
      <c r="C118" s="2"/>
      <c r="D118" s="2"/>
      <c r="E118" s="2"/>
      <c r="F118" s="2"/>
      <c r="G118" s="2"/>
      <c r="H118" s="2"/>
      <c r="I118" s="2"/>
      <c r="J118" s="2"/>
      <c r="K118" s="2"/>
      <c r="L118" s="2"/>
      <c r="M118" s="2"/>
      <c r="N118" s="2"/>
      <c r="O118" s="2"/>
      <c r="P118" s="2"/>
    </row>
    <row r="119" spans="1:16" x14ac:dyDescent="0.2">
      <c r="A119" s="2"/>
      <c r="B119" s="2"/>
      <c r="C119" s="2"/>
      <c r="D119" s="2"/>
      <c r="E119" s="2"/>
      <c r="F119" s="2"/>
      <c r="G119" s="2"/>
      <c r="H119" s="2"/>
      <c r="I119" s="2"/>
      <c r="J119" s="2"/>
      <c r="K119" s="2"/>
      <c r="L119" s="2"/>
      <c r="M119" s="2"/>
      <c r="N119" s="2"/>
      <c r="O119" s="2"/>
      <c r="P119" s="2"/>
    </row>
  </sheetData>
  <sheetProtection password="EFF1" sheet="1" objects="1" scenarios="1" selectLockedCells="1"/>
  <phoneticPr fontId="3" type="noConversion"/>
  <conditionalFormatting sqref="B42:B47 C43:F47">
    <cfRule type="expression" dxfId="109" priority="1" stopIfTrue="1">
      <formula>$B$85</formula>
    </cfRule>
  </conditionalFormatting>
  <pageMargins left="0.74803149606299213" right="0.74803149606299213" top="0.98425196850393704" bottom="0.98425196850393704" header="0.51181102362204722" footer="0.51181102362204722"/>
  <pageSetup paperSize="9" scale="7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enableFormatConditionsCalculation="0">
    <pageSetUpPr autoPageBreaks="0"/>
  </sheetPr>
  <dimension ref="A1:V119"/>
  <sheetViews>
    <sheetView showGridLines="0" showRowColHeaders="0" zoomScale="90" zoomScaleNormal="90" workbookViewId="0">
      <selection activeCell="C66" sqref="C66"/>
    </sheetView>
  </sheetViews>
  <sheetFormatPr defaultColWidth="8.85546875" defaultRowHeight="12.75" x14ac:dyDescent="0.2"/>
  <cols>
    <col min="1" max="1" width="1.7109375" customWidth="1"/>
    <col min="2" max="2" width="6.140625" customWidth="1"/>
    <col min="3" max="3" width="2.42578125" customWidth="1"/>
    <col min="4" max="4" width="68.140625" customWidth="1"/>
  </cols>
  <sheetData>
    <row r="1" spans="1:22" x14ac:dyDescent="0.2">
      <c r="A1" s="1"/>
      <c r="B1" s="5"/>
      <c r="C1" s="5"/>
      <c r="D1" s="5"/>
      <c r="E1" s="5"/>
      <c r="F1" s="5"/>
      <c r="G1" s="5"/>
      <c r="H1" s="5"/>
      <c r="I1" s="5"/>
      <c r="J1" s="5"/>
      <c r="K1" s="5"/>
      <c r="L1" s="5"/>
      <c r="M1" s="5"/>
      <c r="N1" s="5"/>
      <c r="O1" s="5"/>
      <c r="P1" s="5"/>
      <c r="Q1" s="5"/>
      <c r="R1" s="5"/>
      <c r="S1" s="5"/>
      <c r="T1" s="5"/>
      <c r="U1" s="5"/>
      <c r="V1" s="5"/>
    </row>
    <row r="2" spans="1:22" x14ac:dyDescent="0.2">
      <c r="A2" s="5"/>
      <c r="B2" s="13"/>
      <c r="C2" s="13"/>
      <c r="D2" s="13"/>
      <c r="E2" s="180"/>
      <c r="F2" s="5"/>
      <c r="G2" s="5"/>
      <c r="H2" s="5"/>
      <c r="I2" s="5"/>
      <c r="J2" s="5"/>
      <c r="K2" s="5"/>
      <c r="L2" s="5"/>
      <c r="M2" s="5"/>
      <c r="N2" s="5"/>
      <c r="O2" s="5"/>
      <c r="P2" s="5"/>
      <c r="Q2" s="5"/>
      <c r="R2" s="5"/>
      <c r="S2" s="5"/>
      <c r="T2" s="5"/>
      <c r="U2" s="5"/>
      <c r="V2" s="5"/>
    </row>
    <row r="3" spans="1:22" ht="15.75" x14ac:dyDescent="0.25">
      <c r="A3" s="161"/>
      <c r="B3" s="163" t="s">
        <v>159</v>
      </c>
      <c r="C3" s="163"/>
      <c r="D3" s="16"/>
      <c r="E3" s="13"/>
      <c r="F3" s="5"/>
      <c r="G3" s="5"/>
      <c r="H3" s="5"/>
      <c r="I3" s="5"/>
      <c r="J3" s="5"/>
      <c r="K3" s="5"/>
      <c r="L3" s="5"/>
      <c r="M3" s="5"/>
      <c r="N3" s="5"/>
      <c r="O3" s="5"/>
      <c r="P3" s="5"/>
      <c r="Q3" s="5"/>
      <c r="R3" s="5"/>
      <c r="S3" s="5"/>
      <c r="T3" s="5"/>
      <c r="U3" s="5"/>
      <c r="V3" s="5"/>
    </row>
    <row r="4" spans="1:22" x14ac:dyDescent="0.2">
      <c r="A4" s="5"/>
      <c r="B4" s="13"/>
      <c r="C4" s="13"/>
      <c r="D4" s="13"/>
      <c r="E4" s="13"/>
      <c r="F4" s="5"/>
      <c r="G4" s="5"/>
      <c r="H4" s="5"/>
      <c r="I4" s="5"/>
      <c r="J4" s="5"/>
      <c r="K4" s="5"/>
      <c r="L4" s="5"/>
      <c r="M4" s="5"/>
      <c r="N4" s="5"/>
      <c r="O4" s="5"/>
      <c r="P4" s="5"/>
      <c r="Q4" s="5"/>
      <c r="R4" s="5"/>
      <c r="S4" s="5"/>
      <c r="T4" s="5"/>
      <c r="U4" s="5"/>
      <c r="V4" s="5"/>
    </row>
    <row r="5" spans="1:22" x14ac:dyDescent="0.2">
      <c r="A5" s="5"/>
      <c r="B5" s="13"/>
      <c r="C5" s="13"/>
      <c r="D5" s="13"/>
      <c r="E5" s="13"/>
      <c r="F5" s="5"/>
      <c r="G5" s="5"/>
      <c r="H5" s="5"/>
      <c r="I5" s="5"/>
      <c r="J5" s="5"/>
      <c r="K5" s="5"/>
      <c r="L5" s="5"/>
      <c r="M5" s="5"/>
      <c r="N5" s="5"/>
      <c r="O5" s="5"/>
      <c r="P5" s="5"/>
      <c r="Q5" s="5"/>
      <c r="R5" s="5"/>
      <c r="S5" s="5"/>
      <c r="T5" s="5"/>
      <c r="U5" s="5"/>
      <c r="V5" s="5"/>
    </row>
    <row r="6" spans="1:22" x14ac:dyDescent="0.2">
      <c r="A6" s="5"/>
      <c r="B6" s="13"/>
      <c r="C6" s="164" t="s">
        <v>526</v>
      </c>
      <c r="D6" s="13"/>
      <c r="E6" s="13"/>
      <c r="F6" s="5"/>
      <c r="G6" s="5"/>
      <c r="H6" s="5"/>
      <c r="I6" s="5"/>
      <c r="J6" s="5"/>
      <c r="K6" s="5"/>
      <c r="L6" s="5"/>
      <c r="M6" s="5"/>
      <c r="N6" s="5"/>
      <c r="O6" s="5"/>
      <c r="P6" s="5"/>
      <c r="Q6" s="5"/>
      <c r="R6" s="5"/>
      <c r="S6" s="5"/>
      <c r="T6" s="5"/>
      <c r="U6" s="5"/>
      <c r="V6" s="5"/>
    </row>
    <row r="7" spans="1:22" s="146" customFormat="1" ht="63.75" x14ac:dyDescent="0.2">
      <c r="A7" s="144"/>
      <c r="B7" s="165">
        <v>1</v>
      </c>
      <c r="C7" s="166"/>
      <c r="D7" s="587" t="s">
        <v>527</v>
      </c>
      <c r="E7" s="167"/>
      <c r="F7" s="144"/>
      <c r="G7" s="144"/>
      <c r="H7" s="144"/>
      <c r="I7" s="144"/>
      <c r="J7" s="144"/>
      <c r="K7" s="144"/>
      <c r="L7" s="144"/>
      <c r="M7" s="144"/>
      <c r="N7" s="144"/>
      <c r="O7" s="144"/>
      <c r="P7" s="144"/>
      <c r="Q7" s="144"/>
      <c r="R7" s="144"/>
      <c r="S7" s="144"/>
      <c r="T7" s="144"/>
      <c r="U7" s="144"/>
      <c r="V7" s="144"/>
    </row>
    <row r="8" spans="1:22" ht="25.5" x14ac:dyDescent="0.2">
      <c r="A8" s="5"/>
      <c r="B8" s="165">
        <v>2</v>
      </c>
      <c r="C8" s="165"/>
      <c r="D8" s="587" t="s">
        <v>163</v>
      </c>
      <c r="E8" s="13"/>
      <c r="F8" s="5"/>
      <c r="G8" s="5"/>
      <c r="H8" s="5"/>
      <c r="I8" s="5"/>
      <c r="J8" s="5"/>
      <c r="K8" s="5"/>
      <c r="L8" s="5"/>
      <c r="M8" s="5"/>
      <c r="N8" s="5"/>
      <c r="O8" s="5"/>
      <c r="P8" s="5"/>
      <c r="Q8" s="5"/>
      <c r="R8" s="5"/>
      <c r="S8" s="5"/>
      <c r="T8" s="5"/>
      <c r="U8" s="5"/>
      <c r="V8" s="5"/>
    </row>
    <row r="9" spans="1:22" x14ac:dyDescent="0.2">
      <c r="A9" s="5"/>
      <c r="B9" s="165" t="str">
        <f>IF(AND(ISBLANK(C9),ISBLANK(D9)=FALSE),MAX(B8:B$8)+1,"")</f>
        <v/>
      </c>
      <c r="C9" s="165"/>
      <c r="D9" s="319"/>
      <c r="E9" s="13"/>
      <c r="F9" s="5"/>
      <c r="G9" s="5"/>
      <c r="H9" s="5"/>
      <c r="I9" s="5"/>
      <c r="J9" s="5"/>
      <c r="K9" s="5"/>
      <c r="L9" s="5"/>
      <c r="M9" s="5"/>
      <c r="N9" s="5"/>
      <c r="O9" s="5"/>
      <c r="P9" s="5"/>
      <c r="Q9" s="5"/>
      <c r="R9" s="5"/>
      <c r="S9" s="5"/>
      <c r="T9" s="5"/>
      <c r="U9" s="5"/>
      <c r="V9" s="5"/>
    </row>
    <row r="10" spans="1:22" x14ac:dyDescent="0.2">
      <c r="A10" s="5"/>
      <c r="B10" s="165" t="str">
        <f>IF(AND(ISBLANK(C10),ISBLANK(D10)=FALSE),MAX(B$8:B9)+1,"")</f>
        <v/>
      </c>
      <c r="C10" s="164" t="s">
        <v>149</v>
      </c>
      <c r="D10" s="319"/>
      <c r="E10" s="13"/>
      <c r="F10" s="5"/>
      <c r="G10" s="5"/>
      <c r="H10" s="5"/>
      <c r="I10" s="5"/>
      <c r="J10" s="5"/>
      <c r="K10" s="5"/>
      <c r="L10" s="5"/>
      <c r="M10" s="5"/>
      <c r="N10" s="5"/>
      <c r="O10" s="5"/>
      <c r="P10" s="5"/>
      <c r="Q10" s="5"/>
      <c r="R10" s="5"/>
      <c r="S10" s="5"/>
      <c r="T10" s="5"/>
      <c r="U10" s="5"/>
      <c r="V10" s="5"/>
    </row>
    <row r="11" spans="1:22" ht="38.25" x14ac:dyDescent="0.2">
      <c r="A11" s="5"/>
      <c r="B11" s="165">
        <f>IF(AND(ISBLANK(C11),ISBLANK(D11)=FALSE),MAX(B$8:B10)+1,"")</f>
        <v>3</v>
      </c>
      <c r="C11" s="166"/>
      <c r="D11" s="587" t="s">
        <v>483</v>
      </c>
      <c r="E11" s="13"/>
      <c r="F11" s="5"/>
      <c r="G11" s="5"/>
      <c r="H11" s="5"/>
      <c r="I11" s="5"/>
      <c r="J11" s="5"/>
      <c r="K11" s="5"/>
      <c r="L11" s="5"/>
      <c r="M11" s="5"/>
      <c r="N11" s="5"/>
      <c r="O11" s="5"/>
      <c r="P11" s="5"/>
      <c r="Q11" s="5"/>
      <c r="R11" s="5"/>
      <c r="S11" s="5"/>
      <c r="T11" s="5"/>
      <c r="U11" s="5"/>
      <c r="V11" s="5"/>
    </row>
    <row r="12" spans="1:22" ht="25.5" x14ac:dyDescent="0.2">
      <c r="A12" s="5"/>
      <c r="B12" s="165">
        <f>IF(AND(ISBLANK(C12),ISBLANK(D12)=FALSE),MAX(B$8:B11)+1,"")</f>
        <v>4</v>
      </c>
      <c r="C12" s="166"/>
      <c r="D12" s="587" t="s">
        <v>460</v>
      </c>
      <c r="E12" s="13"/>
      <c r="F12" s="5"/>
      <c r="G12" s="5"/>
      <c r="H12" s="5"/>
      <c r="I12" s="5"/>
      <c r="J12" s="5"/>
      <c r="K12" s="5"/>
      <c r="L12" s="5"/>
      <c r="M12" s="5"/>
      <c r="N12" s="5"/>
      <c r="O12" s="5"/>
      <c r="P12" s="5"/>
      <c r="Q12" s="5"/>
      <c r="R12" s="5"/>
      <c r="S12" s="5"/>
      <c r="T12" s="5"/>
      <c r="U12" s="5"/>
      <c r="V12" s="5"/>
    </row>
    <row r="13" spans="1:22" x14ac:dyDescent="0.2">
      <c r="A13" s="5"/>
      <c r="B13" s="165" t="str">
        <f>IF(AND(ISBLANK(C13),ISBLANK(D13)=FALSE),MAX(B$8:B12)+1,"")</f>
        <v/>
      </c>
      <c r="C13" s="166"/>
      <c r="D13" s="587"/>
      <c r="E13" s="13"/>
      <c r="F13" s="5"/>
      <c r="G13" s="5"/>
      <c r="H13" s="5"/>
      <c r="I13" s="5"/>
      <c r="J13" s="5"/>
      <c r="K13" s="5"/>
      <c r="L13" s="5"/>
      <c r="M13" s="5"/>
      <c r="N13" s="5"/>
      <c r="O13" s="5"/>
      <c r="P13" s="5"/>
      <c r="Q13" s="5"/>
      <c r="R13" s="5"/>
      <c r="S13" s="5"/>
      <c r="T13" s="5"/>
      <c r="U13" s="5"/>
      <c r="V13" s="5"/>
    </row>
    <row r="14" spans="1:22" x14ac:dyDescent="0.2">
      <c r="A14" s="5"/>
      <c r="B14" s="165" t="str">
        <f>IF(AND(ISBLANK(C14),ISBLANK(D14)=FALSE),MAX(B$8:B13)+1,"")</f>
        <v/>
      </c>
      <c r="C14" s="168" t="s">
        <v>199</v>
      </c>
      <c r="D14" s="587"/>
      <c r="E14" s="13"/>
      <c r="F14" s="5"/>
      <c r="G14" s="5"/>
      <c r="H14" s="5"/>
      <c r="I14" s="5"/>
      <c r="J14" s="5"/>
      <c r="K14" s="5"/>
      <c r="L14" s="5"/>
      <c r="M14" s="5"/>
      <c r="N14" s="5"/>
      <c r="O14" s="5"/>
      <c r="P14" s="5"/>
      <c r="Q14" s="5"/>
      <c r="R14" s="5"/>
      <c r="S14" s="5"/>
      <c r="T14" s="5"/>
      <c r="U14" s="5"/>
      <c r="V14" s="5"/>
    </row>
    <row r="15" spans="1:22" x14ac:dyDescent="0.2">
      <c r="A15" s="5"/>
      <c r="B15" s="165">
        <f>IF(AND(ISBLANK(C15),ISBLANK(D15)=FALSE),MAX(B$8:B14)+1,"")</f>
        <v>5</v>
      </c>
      <c r="C15" s="168"/>
      <c r="D15" s="587" t="s">
        <v>461</v>
      </c>
      <c r="E15" s="13"/>
      <c r="F15" s="5"/>
      <c r="G15" s="5"/>
      <c r="H15" s="5"/>
      <c r="I15" s="5"/>
      <c r="J15" s="5"/>
      <c r="K15" s="5"/>
      <c r="L15" s="5"/>
      <c r="M15" s="5"/>
      <c r="N15" s="5"/>
      <c r="O15" s="5"/>
      <c r="P15" s="5"/>
      <c r="Q15" s="5"/>
      <c r="R15" s="5"/>
      <c r="S15" s="5"/>
      <c r="T15" s="5"/>
      <c r="U15" s="5"/>
      <c r="V15" s="5"/>
    </row>
    <row r="16" spans="1:22" x14ac:dyDescent="0.2">
      <c r="A16" s="5"/>
      <c r="B16" s="165"/>
      <c r="C16" s="168"/>
      <c r="D16" s="577" t="s">
        <v>462</v>
      </c>
      <c r="E16" s="13"/>
      <c r="F16" s="5"/>
      <c r="G16" s="5"/>
      <c r="H16" s="5"/>
      <c r="I16" s="5"/>
      <c r="J16" s="5"/>
      <c r="K16" s="5"/>
      <c r="L16" s="5"/>
      <c r="M16" s="5"/>
      <c r="N16" s="5"/>
      <c r="O16" s="5"/>
      <c r="P16" s="5"/>
      <c r="Q16" s="5"/>
      <c r="R16" s="5"/>
      <c r="S16" s="5"/>
      <c r="T16" s="5"/>
      <c r="U16" s="5"/>
      <c r="V16" s="5"/>
    </row>
    <row r="17" spans="1:22" x14ac:dyDescent="0.2">
      <c r="A17" s="5"/>
      <c r="B17" s="165"/>
      <c r="C17" s="168"/>
      <c r="D17" s="578" t="s">
        <v>452</v>
      </c>
      <c r="E17" s="13"/>
      <c r="F17" s="5"/>
      <c r="G17" s="5"/>
      <c r="H17" s="5"/>
      <c r="I17" s="5"/>
      <c r="J17" s="5"/>
      <c r="K17" s="5"/>
      <c r="L17" s="5"/>
      <c r="M17" s="5"/>
      <c r="N17" s="5"/>
      <c r="O17" s="5"/>
      <c r="P17" s="5"/>
      <c r="Q17" s="5"/>
      <c r="R17" s="5"/>
      <c r="S17" s="5"/>
      <c r="T17" s="5"/>
      <c r="U17" s="5"/>
      <c r="V17" s="5"/>
    </row>
    <row r="18" spans="1:22" x14ac:dyDescent="0.2">
      <c r="A18" s="5"/>
      <c r="B18" s="165"/>
      <c r="C18" s="168"/>
      <c r="D18" s="577" t="s">
        <v>453</v>
      </c>
      <c r="E18" s="13"/>
      <c r="F18" s="5"/>
      <c r="G18" s="5"/>
      <c r="H18" s="5"/>
      <c r="I18" s="5"/>
      <c r="J18" s="5"/>
      <c r="K18" s="5"/>
      <c r="L18" s="5"/>
      <c r="M18" s="5"/>
      <c r="N18" s="5"/>
      <c r="O18" s="5"/>
      <c r="P18" s="5"/>
      <c r="Q18" s="5"/>
      <c r="R18" s="5"/>
      <c r="S18" s="5"/>
      <c r="T18" s="5"/>
      <c r="U18" s="5"/>
      <c r="V18" s="5"/>
    </row>
    <row r="19" spans="1:22" ht="25.5" x14ac:dyDescent="0.2">
      <c r="A19" s="5"/>
      <c r="B19" s="165"/>
      <c r="C19" s="168"/>
      <c r="D19" s="340" t="s">
        <v>463</v>
      </c>
      <c r="E19" s="13"/>
      <c r="F19" s="5"/>
      <c r="G19" s="5"/>
      <c r="H19" s="5"/>
      <c r="I19" s="5"/>
      <c r="J19" s="5"/>
      <c r="K19" s="5"/>
      <c r="L19" s="5"/>
      <c r="M19" s="5"/>
      <c r="N19" s="5"/>
      <c r="O19" s="5"/>
      <c r="P19" s="5"/>
      <c r="Q19" s="5"/>
      <c r="R19" s="5"/>
      <c r="S19" s="5"/>
      <c r="T19" s="5"/>
      <c r="U19" s="5"/>
      <c r="V19" s="5"/>
    </row>
    <row r="20" spans="1:22" x14ac:dyDescent="0.2">
      <c r="A20" s="5"/>
      <c r="B20" s="165" t="str">
        <f>IF(AND(ISBLANK(C20),ISBLANK(D20)=FALSE),MAX(B$8:B19)+1,"")</f>
        <v/>
      </c>
      <c r="C20" s="168"/>
      <c r="D20" s="587"/>
      <c r="E20" s="13"/>
      <c r="F20" s="5"/>
      <c r="G20" s="5"/>
      <c r="H20" s="5"/>
      <c r="I20" s="5"/>
      <c r="J20" s="5"/>
      <c r="K20" s="5"/>
      <c r="L20" s="5"/>
      <c r="M20" s="5"/>
      <c r="N20" s="5"/>
      <c r="O20" s="5"/>
      <c r="P20" s="5"/>
      <c r="Q20" s="5"/>
      <c r="R20" s="5"/>
      <c r="S20" s="5"/>
      <c r="T20" s="5"/>
      <c r="U20" s="5"/>
      <c r="V20" s="5"/>
    </row>
    <row r="21" spans="1:22" x14ac:dyDescent="0.2">
      <c r="A21" s="5"/>
      <c r="B21" s="165" t="str">
        <f>IF(AND(ISBLANK(C21),ISBLANK(D21)=FALSE),MAX(B$8:B20)+1,"")</f>
        <v/>
      </c>
      <c r="C21" s="168" t="s">
        <v>172</v>
      </c>
      <c r="D21" s="587"/>
      <c r="E21" s="13"/>
      <c r="F21" s="5"/>
      <c r="G21" s="5"/>
      <c r="H21" s="5"/>
      <c r="I21" s="5"/>
      <c r="J21" s="5"/>
      <c r="K21" s="5"/>
      <c r="L21" s="5"/>
      <c r="M21" s="5"/>
      <c r="N21" s="5"/>
      <c r="O21" s="5"/>
      <c r="P21" s="5"/>
      <c r="Q21" s="5"/>
      <c r="R21" s="5"/>
      <c r="S21" s="5"/>
      <c r="T21" s="5"/>
      <c r="U21" s="5"/>
      <c r="V21" s="5"/>
    </row>
    <row r="22" spans="1:22" ht="38.25" x14ac:dyDescent="0.2">
      <c r="A22" s="5"/>
      <c r="B22" s="165">
        <f>IF(AND(ISBLANK(C22),ISBLANK(D22)=FALSE),MAX(B$8:B21)+1,"")</f>
        <v>6</v>
      </c>
      <c r="C22" s="168"/>
      <c r="D22" s="587" t="s">
        <v>464</v>
      </c>
      <c r="E22" s="13"/>
      <c r="F22" s="5"/>
      <c r="G22" s="5"/>
      <c r="H22" s="5"/>
      <c r="I22" s="5"/>
      <c r="J22" s="5"/>
      <c r="K22" s="5"/>
      <c r="L22" s="5"/>
      <c r="M22" s="5"/>
      <c r="N22" s="5"/>
      <c r="O22" s="5"/>
      <c r="P22" s="5"/>
      <c r="Q22" s="5"/>
      <c r="R22" s="5"/>
      <c r="S22" s="5"/>
      <c r="T22" s="5"/>
      <c r="U22" s="5"/>
      <c r="V22" s="5"/>
    </row>
    <row r="23" spans="1:22" ht="89.25" x14ac:dyDescent="0.2">
      <c r="A23" s="5"/>
      <c r="B23" s="165">
        <f>IF(AND(ISBLANK(C23),ISBLANK(D23)=FALSE),MAX(B$8:B22)+1,"")</f>
        <v>7</v>
      </c>
      <c r="C23" s="168"/>
      <c r="D23" s="169" t="s">
        <v>465</v>
      </c>
      <c r="E23" s="13"/>
      <c r="F23" s="5"/>
      <c r="G23" s="5"/>
      <c r="H23" s="5"/>
      <c r="I23" s="5"/>
      <c r="J23" s="5"/>
      <c r="K23" s="5"/>
      <c r="L23" s="5"/>
      <c r="M23" s="5"/>
      <c r="N23" s="5"/>
      <c r="O23" s="5"/>
      <c r="P23" s="5"/>
      <c r="Q23" s="5"/>
      <c r="R23" s="5"/>
      <c r="S23" s="5"/>
      <c r="T23" s="5"/>
      <c r="U23" s="5"/>
      <c r="V23" s="5"/>
    </row>
    <row r="24" spans="1:22" ht="63.75" x14ac:dyDescent="0.2">
      <c r="A24" s="5"/>
      <c r="B24" s="165">
        <f>IF(AND(ISBLANK(C24),ISBLANK(D24)=FALSE),MAX(B$8:B23)+1,"")</f>
        <v>8</v>
      </c>
      <c r="C24" s="168"/>
      <c r="D24" s="169" t="s">
        <v>466</v>
      </c>
      <c r="E24" s="13"/>
      <c r="F24" s="5"/>
      <c r="G24" s="5"/>
      <c r="H24" s="5"/>
      <c r="I24" s="5"/>
      <c r="J24" s="5"/>
      <c r="K24" s="5"/>
      <c r="L24" s="5"/>
      <c r="M24" s="5"/>
      <c r="N24" s="5"/>
      <c r="O24" s="5"/>
      <c r="P24" s="5"/>
      <c r="Q24" s="5"/>
      <c r="R24" s="5"/>
      <c r="S24" s="5"/>
      <c r="T24" s="5"/>
      <c r="U24" s="5"/>
      <c r="V24" s="5"/>
    </row>
    <row r="25" spans="1:22" ht="89.25" x14ac:dyDescent="0.2">
      <c r="A25" s="5"/>
      <c r="B25" s="165">
        <f>IF(AND(ISBLANK(C25),ISBLANK(D25)=FALSE),MAX(B$8:B24)+1,"")</f>
        <v>9</v>
      </c>
      <c r="C25" s="168"/>
      <c r="D25" s="169" t="s">
        <v>467</v>
      </c>
      <c r="E25" s="13"/>
      <c r="F25" s="5"/>
      <c r="G25" s="5"/>
      <c r="H25" s="5"/>
      <c r="I25" s="5"/>
      <c r="J25" s="5"/>
      <c r="K25" s="5"/>
      <c r="L25" s="5"/>
      <c r="M25" s="5"/>
      <c r="N25" s="5"/>
      <c r="O25" s="5"/>
      <c r="P25" s="5"/>
      <c r="Q25" s="5"/>
      <c r="R25" s="5"/>
      <c r="S25" s="5"/>
      <c r="T25" s="5"/>
      <c r="U25" s="5"/>
      <c r="V25" s="5"/>
    </row>
    <row r="26" spans="1:22" ht="51" x14ac:dyDescent="0.2">
      <c r="A26" s="5"/>
      <c r="B26" s="165">
        <f>IF(AND(ISBLANK(C26),ISBLANK(D26)=FALSE),MAX(B$8:B25)+1,"")</f>
        <v>10</v>
      </c>
      <c r="C26" s="168"/>
      <c r="D26" s="169" t="s">
        <v>468</v>
      </c>
      <c r="E26" s="13"/>
      <c r="F26" s="5"/>
      <c r="G26" s="5"/>
      <c r="H26" s="5"/>
      <c r="I26" s="5"/>
      <c r="J26" s="5"/>
      <c r="K26" s="5"/>
      <c r="L26" s="5"/>
      <c r="M26" s="5"/>
      <c r="N26" s="5"/>
      <c r="O26" s="5"/>
      <c r="P26" s="5"/>
      <c r="Q26" s="5"/>
      <c r="R26" s="5"/>
      <c r="S26" s="5"/>
      <c r="T26" s="5"/>
      <c r="U26" s="5"/>
      <c r="V26" s="5"/>
    </row>
    <row r="27" spans="1:22" ht="51" x14ac:dyDescent="0.2">
      <c r="A27" s="5"/>
      <c r="B27" s="165">
        <f>IF(AND(ISBLANK(C27),ISBLANK(D27)=FALSE),MAX(B$8:B26)+1,"")</f>
        <v>11</v>
      </c>
      <c r="C27" s="168"/>
      <c r="D27" s="169" t="s">
        <v>469</v>
      </c>
      <c r="E27" s="13"/>
      <c r="F27" s="5"/>
      <c r="G27" s="5"/>
      <c r="H27" s="5"/>
      <c r="I27" s="5"/>
      <c r="J27" s="5"/>
      <c r="K27" s="5"/>
      <c r="L27" s="5"/>
      <c r="M27" s="5"/>
      <c r="N27" s="5"/>
      <c r="O27" s="5"/>
      <c r="P27" s="5"/>
      <c r="Q27" s="5"/>
      <c r="R27" s="5"/>
      <c r="S27" s="5"/>
      <c r="T27" s="5"/>
      <c r="U27" s="5"/>
      <c r="V27" s="5"/>
    </row>
    <row r="28" spans="1:22" ht="63.75" x14ac:dyDescent="0.2">
      <c r="A28" s="5"/>
      <c r="B28" s="165">
        <f>IF(AND(ISBLANK(C28),ISBLANK(D28)=FALSE),MAX(B$8:B27)+1,"")</f>
        <v>12</v>
      </c>
      <c r="C28" s="168"/>
      <c r="D28" s="169" t="s">
        <v>470</v>
      </c>
      <c r="E28" s="13"/>
      <c r="F28" s="5"/>
      <c r="G28" s="5"/>
      <c r="H28" s="5"/>
      <c r="I28" s="5"/>
      <c r="J28" s="5"/>
      <c r="K28" s="5"/>
      <c r="L28" s="5"/>
      <c r="M28" s="5"/>
      <c r="N28" s="5"/>
      <c r="O28" s="5"/>
      <c r="P28" s="5"/>
      <c r="Q28" s="5"/>
      <c r="R28" s="5"/>
      <c r="S28" s="5"/>
      <c r="T28" s="5"/>
      <c r="U28" s="5"/>
      <c r="V28" s="5"/>
    </row>
    <row r="29" spans="1:22" ht="63.75" x14ac:dyDescent="0.2">
      <c r="A29" s="5"/>
      <c r="B29" s="165">
        <f>IF(AND(ISBLANK(C29),ISBLANK(D29)=FALSE),MAX(B$8:B28)+1,"")</f>
        <v>13</v>
      </c>
      <c r="C29" s="168"/>
      <c r="D29" s="587" t="s">
        <v>471</v>
      </c>
      <c r="E29" s="13"/>
      <c r="F29" s="5"/>
      <c r="G29" s="5"/>
      <c r="H29" s="5"/>
      <c r="I29" s="5"/>
      <c r="J29" s="5"/>
      <c r="K29" s="5"/>
      <c r="L29" s="5"/>
      <c r="M29" s="5"/>
      <c r="N29" s="5"/>
      <c r="O29" s="5"/>
      <c r="P29" s="5"/>
      <c r="Q29" s="5"/>
      <c r="R29" s="5"/>
      <c r="S29" s="5"/>
      <c r="T29" s="5"/>
      <c r="U29" s="5"/>
      <c r="V29" s="5"/>
    </row>
    <row r="30" spans="1:22" x14ac:dyDescent="0.2">
      <c r="A30" s="5"/>
      <c r="B30" s="165"/>
      <c r="C30" s="168"/>
      <c r="D30" s="587"/>
      <c r="E30" s="13"/>
      <c r="F30" s="5"/>
      <c r="G30" s="5"/>
      <c r="H30" s="5"/>
      <c r="I30" s="5"/>
      <c r="J30" s="5"/>
      <c r="K30" s="5"/>
      <c r="L30" s="5"/>
      <c r="M30" s="5"/>
      <c r="N30" s="5"/>
      <c r="O30" s="5"/>
      <c r="P30" s="5"/>
      <c r="Q30" s="5"/>
      <c r="R30" s="5"/>
      <c r="S30" s="5"/>
      <c r="T30" s="5"/>
      <c r="U30" s="5"/>
      <c r="V30" s="5"/>
    </row>
    <row r="31" spans="1:22" x14ac:dyDescent="0.2">
      <c r="A31" s="5"/>
      <c r="B31" s="165" t="str">
        <f>IF(AND(ISBLANK(C31),ISBLANK(D31)=FALSE),MAX(B$8:B21)+1,"")</f>
        <v/>
      </c>
      <c r="C31" s="170"/>
      <c r="D31" s="319"/>
      <c r="E31" s="13"/>
      <c r="F31" s="5"/>
      <c r="G31" s="5"/>
      <c r="H31" s="5"/>
      <c r="I31" s="5"/>
      <c r="J31" s="5"/>
      <c r="K31" s="5"/>
      <c r="L31" s="5"/>
      <c r="M31" s="5"/>
      <c r="N31" s="5"/>
      <c r="O31" s="5"/>
      <c r="P31" s="5"/>
      <c r="Q31" s="5"/>
      <c r="R31" s="5"/>
      <c r="S31" s="5"/>
      <c r="T31" s="5"/>
      <c r="U31" s="5"/>
      <c r="V31" s="5"/>
    </row>
    <row r="32" spans="1:22" x14ac:dyDescent="0.2">
      <c r="A32" s="5"/>
      <c r="B32" s="165" t="str">
        <f>IF(AND(ISBLANK(C32),ISBLANK(D32)=FALSE),MAX(B$8:B31)+1,"")</f>
        <v/>
      </c>
      <c r="C32" s="164" t="s">
        <v>479</v>
      </c>
      <c r="D32" s="319"/>
      <c r="E32" s="13"/>
      <c r="F32" s="5"/>
      <c r="G32" s="5"/>
      <c r="H32" s="5"/>
      <c r="I32" s="5"/>
      <c r="J32" s="5"/>
      <c r="K32" s="5"/>
      <c r="L32" s="5"/>
      <c r="M32" s="5"/>
      <c r="N32" s="5"/>
      <c r="O32" s="5"/>
      <c r="P32" s="5"/>
      <c r="Q32" s="5"/>
      <c r="R32" s="5"/>
      <c r="S32" s="5"/>
      <c r="T32" s="5"/>
      <c r="U32" s="5"/>
      <c r="V32" s="5"/>
    </row>
    <row r="33" spans="1:22" ht="63.75" x14ac:dyDescent="0.2">
      <c r="A33" s="5"/>
      <c r="B33" s="165">
        <f>IF(AND(ISBLANK(C33),ISBLANK(D33)=FALSE),MAX(B$8:B32)+1,"")</f>
        <v>14</v>
      </c>
      <c r="C33" s="166"/>
      <c r="D33" s="587" t="s">
        <v>480</v>
      </c>
      <c r="E33" s="13"/>
      <c r="F33" s="5"/>
      <c r="G33" s="5"/>
      <c r="H33" s="5"/>
      <c r="I33" s="5"/>
      <c r="J33" s="5"/>
      <c r="K33" s="5"/>
      <c r="L33" s="5"/>
      <c r="M33" s="5"/>
      <c r="N33" s="5"/>
      <c r="O33" s="5"/>
      <c r="P33" s="5"/>
      <c r="Q33" s="5"/>
      <c r="R33" s="5"/>
      <c r="S33" s="5"/>
      <c r="T33" s="5"/>
      <c r="U33" s="5"/>
      <c r="V33" s="5"/>
    </row>
    <row r="34" spans="1:22" ht="89.25" x14ac:dyDescent="0.2">
      <c r="A34" s="5"/>
      <c r="B34" s="165">
        <f>IF(AND(ISBLANK(C34),ISBLANK(D34)=FALSE),MAX(B$8:B33)+1,"")</f>
        <v>15</v>
      </c>
      <c r="C34" s="170"/>
      <c r="D34" s="587" t="s">
        <v>472</v>
      </c>
      <c r="E34" s="13"/>
      <c r="F34" s="5"/>
      <c r="G34" s="5"/>
      <c r="H34" s="5"/>
      <c r="I34" s="5"/>
      <c r="J34" s="5"/>
      <c r="K34" s="5"/>
      <c r="L34" s="5"/>
      <c r="M34" s="5"/>
      <c r="N34" s="5"/>
      <c r="O34" s="5"/>
      <c r="P34" s="5"/>
      <c r="Q34" s="5"/>
      <c r="R34" s="5"/>
      <c r="S34" s="5"/>
      <c r="T34" s="5"/>
      <c r="U34" s="5"/>
      <c r="V34" s="5"/>
    </row>
    <row r="35" spans="1:22" x14ac:dyDescent="0.2">
      <c r="A35" s="5"/>
      <c r="B35" s="165" t="str">
        <f>IF(AND(ISBLANK(C35),ISBLANK(D35)=FALSE),MAX(B$8:B34)+1,"")</f>
        <v/>
      </c>
      <c r="C35" s="170"/>
      <c r="D35" s="587"/>
      <c r="E35" s="13"/>
      <c r="F35" s="5"/>
      <c r="G35" s="5"/>
      <c r="H35" s="5"/>
      <c r="I35" s="5"/>
      <c r="J35" s="5"/>
      <c r="K35" s="5"/>
      <c r="L35" s="5"/>
      <c r="M35" s="5"/>
      <c r="N35" s="5"/>
      <c r="O35" s="5"/>
      <c r="P35" s="5"/>
      <c r="Q35" s="5"/>
      <c r="R35" s="5"/>
      <c r="S35" s="5"/>
      <c r="T35" s="5"/>
      <c r="U35" s="5"/>
      <c r="V35" s="5"/>
    </row>
    <row r="36" spans="1:22" x14ac:dyDescent="0.2">
      <c r="A36" s="5"/>
      <c r="B36" s="165" t="str">
        <f>IF(AND(ISBLANK(C36),ISBLANK(D36)=FALSE),MAX(B$8:B35)+1,"")</f>
        <v/>
      </c>
      <c r="C36" s="170"/>
      <c r="D36" s="587"/>
      <c r="E36" s="13"/>
      <c r="F36" s="5"/>
      <c r="G36" s="5"/>
      <c r="H36" s="5"/>
      <c r="I36" s="5"/>
      <c r="J36" s="5"/>
      <c r="K36" s="1"/>
      <c r="L36" s="1"/>
      <c r="M36" s="1"/>
      <c r="N36" s="5"/>
      <c r="O36" s="5"/>
      <c r="P36" s="5"/>
      <c r="Q36" s="5"/>
      <c r="R36" s="5"/>
      <c r="S36" s="5"/>
      <c r="T36" s="5"/>
      <c r="U36" s="5"/>
      <c r="V36" s="5"/>
    </row>
    <row r="37" spans="1:22" x14ac:dyDescent="0.2">
      <c r="A37" s="5"/>
      <c r="B37" s="165" t="str">
        <f>IF(AND(ISBLANK(C37),ISBLANK(D37)=FALSE),MAX(B$8:B36)+1,"")</f>
        <v/>
      </c>
      <c r="C37" s="164" t="s">
        <v>171</v>
      </c>
      <c r="D37" s="587"/>
      <c r="E37" s="13"/>
      <c r="F37" s="5"/>
      <c r="G37" s="5"/>
      <c r="H37" s="5"/>
      <c r="I37" s="5"/>
      <c r="J37" s="5"/>
      <c r="K37" s="1"/>
      <c r="L37" s="1"/>
      <c r="M37" s="1"/>
      <c r="N37" s="5"/>
      <c r="O37" s="5"/>
      <c r="P37" s="5"/>
      <c r="Q37" s="5"/>
      <c r="R37" s="5"/>
      <c r="S37" s="5"/>
      <c r="T37" s="5"/>
      <c r="U37" s="5"/>
      <c r="V37" s="5"/>
    </row>
    <row r="38" spans="1:22" ht="76.5" x14ac:dyDescent="0.2">
      <c r="A38" s="5"/>
      <c r="B38" s="165">
        <f>IF(AND(ISBLANK(C38),ISBLANK(D38)=FALSE),MAX(B$8:B37)+1,"")</f>
        <v>16</v>
      </c>
      <c r="C38" s="166"/>
      <c r="D38" s="587" t="s">
        <v>473</v>
      </c>
      <c r="E38" s="13"/>
      <c r="F38" s="5"/>
      <c r="G38" s="5"/>
      <c r="H38" s="5"/>
      <c r="I38" s="5"/>
      <c r="J38" s="5"/>
      <c r="K38" s="1"/>
      <c r="L38" s="1"/>
      <c r="M38" s="1"/>
      <c r="N38" s="5"/>
      <c r="O38" s="5"/>
      <c r="P38" s="5"/>
      <c r="Q38" s="5"/>
      <c r="R38" s="5"/>
      <c r="S38" s="5"/>
      <c r="T38" s="5"/>
      <c r="U38" s="5"/>
      <c r="V38" s="5"/>
    </row>
    <row r="39" spans="1:22" ht="25.5" x14ac:dyDescent="0.2">
      <c r="A39" s="5"/>
      <c r="B39" s="165"/>
      <c r="C39" s="170"/>
      <c r="D39" s="579" t="s">
        <v>454</v>
      </c>
      <c r="E39" s="13"/>
      <c r="F39" s="5"/>
      <c r="G39" s="5"/>
      <c r="H39" s="5"/>
      <c r="I39" s="5"/>
      <c r="J39" s="5"/>
      <c r="K39" s="1"/>
      <c r="L39" s="1"/>
      <c r="M39" s="1"/>
      <c r="N39" s="5"/>
      <c r="O39" s="5"/>
      <c r="P39" s="5"/>
      <c r="Q39" s="5"/>
      <c r="R39" s="5"/>
      <c r="S39" s="5"/>
      <c r="T39" s="5"/>
      <c r="U39" s="5"/>
      <c r="V39" s="5"/>
    </row>
    <row r="40" spans="1:22" ht="25.5" x14ac:dyDescent="0.2">
      <c r="A40" s="5"/>
      <c r="B40" s="165"/>
      <c r="C40" s="170"/>
      <c r="D40" s="579" t="s">
        <v>487</v>
      </c>
      <c r="E40" s="13"/>
      <c r="F40" s="5"/>
      <c r="G40" s="5"/>
      <c r="H40" s="5"/>
      <c r="I40" s="5"/>
      <c r="J40" s="5"/>
      <c r="K40" s="1"/>
      <c r="L40" s="1"/>
      <c r="M40" s="1"/>
      <c r="N40" s="5"/>
      <c r="O40" s="5"/>
      <c r="P40" s="5"/>
      <c r="Q40" s="5"/>
      <c r="R40" s="5"/>
      <c r="S40" s="5"/>
      <c r="T40" s="5"/>
      <c r="U40" s="5"/>
      <c r="V40" s="5"/>
    </row>
    <row r="41" spans="1:22" x14ac:dyDescent="0.2">
      <c r="A41" s="5"/>
      <c r="B41" s="165" t="str">
        <f>IF(AND(ISBLANK(C41),ISBLANK(D41)=FALSE),MAX(B$8:B40)+1,"")</f>
        <v/>
      </c>
      <c r="C41" s="170"/>
      <c r="D41" s="587"/>
      <c r="E41" s="13"/>
      <c r="F41" s="5"/>
      <c r="G41" s="5"/>
      <c r="H41" s="5"/>
      <c r="I41" s="5"/>
      <c r="J41" s="5"/>
      <c r="K41" s="1"/>
      <c r="L41" s="1"/>
      <c r="M41" s="1"/>
      <c r="N41" s="5"/>
      <c r="O41" s="5"/>
      <c r="P41" s="5"/>
      <c r="Q41" s="5"/>
      <c r="R41" s="5"/>
      <c r="S41" s="5"/>
      <c r="T41" s="5"/>
      <c r="U41" s="5"/>
      <c r="V41" s="5"/>
    </row>
    <row r="42" spans="1:22" x14ac:dyDescent="0.2">
      <c r="A42" s="5"/>
      <c r="B42" s="165" t="str">
        <f>IF(AND(ISBLANK(C42),ISBLANK(D42)=FALSE),MAX(B$8:B41)+1,"")</f>
        <v/>
      </c>
      <c r="C42" s="170"/>
      <c r="D42" s="587"/>
      <c r="E42" s="13"/>
      <c r="F42" s="5"/>
      <c r="G42" s="5"/>
      <c r="H42" s="5"/>
      <c r="I42" s="5"/>
      <c r="J42" s="5"/>
      <c r="K42" s="1"/>
      <c r="L42" s="1"/>
      <c r="M42" s="1"/>
      <c r="N42" s="5"/>
      <c r="O42" s="5"/>
      <c r="P42" s="5"/>
      <c r="Q42" s="5"/>
      <c r="R42" s="5"/>
      <c r="S42" s="5"/>
      <c r="T42" s="5"/>
      <c r="U42" s="5"/>
      <c r="V42" s="5"/>
    </row>
    <row r="43" spans="1:22" x14ac:dyDescent="0.2">
      <c r="A43" s="5"/>
      <c r="B43" s="165" t="str">
        <f>IF(AND(ISBLANK(C43),ISBLANK(D43)=FALSE),MAX(B$8:B42)+1,"")</f>
        <v/>
      </c>
      <c r="C43" s="164" t="s">
        <v>150</v>
      </c>
      <c r="D43" s="587"/>
      <c r="E43" s="13"/>
      <c r="F43" s="5"/>
      <c r="G43" s="5"/>
      <c r="H43" s="5"/>
      <c r="I43" s="5"/>
      <c r="J43" s="5"/>
      <c r="K43" s="1"/>
      <c r="L43" s="1"/>
      <c r="M43" s="1"/>
      <c r="N43" s="5"/>
      <c r="O43" s="5"/>
      <c r="P43" s="5"/>
      <c r="Q43" s="5"/>
      <c r="R43" s="5"/>
      <c r="S43" s="5"/>
      <c r="T43" s="5"/>
      <c r="U43" s="5"/>
      <c r="V43" s="5"/>
    </row>
    <row r="44" spans="1:22" ht="25.5" x14ac:dyDescent="0.2">
      <c r="A44" s="5"/>
      <c r="B44" s="165">
        <f>IF(AND(ISBLANK(C44),ISBLANK(D44)=FALSE),MAX(B$8:B43)+1,"")</f>
        <v>17</v>
      </c>
      <c r="C44" s="166"/>
      <c r="D44" s="587" t="s">
        <v>151</v>
      </c>
      <c r="E44" s="13"/>
      <c r="F44" s="5"/>
      <c r="G44" s="5"/>
      <c r="H44" s="5"/>
      <c r="I44" s="5"/>
      <c r="J44" s="5"/>
      <c r="K44" s="1"/>
      <c r="L44" s="1"/>
      <c r="M44" s="1"/>
      <c r="N44" s="1"/>
      <c r="O44" s="5"/>
      <c r="P44" s="5"/>
      <c r="Q44" s="5"/>
      <c r="R44" s="5"/>
      <c r="S44" s="5"/>
      <c r="T44" s="5"/>
      <c r="U44" s="5"/>
      <c r="V44" s="5"/>
    </row>
    <row r="45" spans="1:22" ht="25.5" x14ac:dyDescent="0.2">
      <c r="A45" s="5"/>
      <c r="B45" s="165">
        <f>IF(AND(ISBLANK(C45),ISBLANK(D45)=FALSE),MAX(B$8:B44)+1,"")</f>
        <v>18</v>
      </c>
      <c r="C45" s="166"/>
      <c r="D45" s="587" t="s">
        <v>474</v>
      </c>
      <c r="E45" s="13"/>
      <c r="F45" s="5"/>
      <c r="G45" s="5"/>
      <c r="H45" s="5"/>
      <c r="I45" s="5"/>
      <c r="J45" s="5"/>
      <c r="K45" s="1"/>
      <c r="L45" s="1"/>
      <c r="M45" s="1"/>
      <c r="N45" s="1"/>
      <c r="O45" s="5"/>
      <c r="P45" s="5"/>
      <c r="Q45" s="5"/>
      <c r="R45" s="5"/>
      <c r="S45" s="5"/>
      <c r="T45" s="5"/>
      <c r="U45" s="5"/>
      <c r="V45" s="5"/>
    </row>
    <row r="46" spans="1:22" ht="51" x14ac:dyDescent="0.2">
      <c r="A46" s="5"/>
      <c r="B46" s="165">
        <f>IF(AND(ISBLANK(C46),ISBLANK(D46)=FALSE),MAX(B$8:B45)+1,"")</f>
        <v>19</v>
      </c>
      <c r="C46" s="166"/>
      <c r="D46" s="587" t="s">
        <v>457</v>
      </c>
      <c r="E46" s="13"/>
      <c r="F46" s="5"/>
      <c r="G46" s="5"/>
      <c r="H46" s="5"/>
      <c r="I46" s="5"/>
      <c r="J46" s="5"/>
      <c r="K46" s="1"/>
      <c r="L46" s="1"/>
      <c r="M46" s="1"/>
      <c r="N46" s="1"/>
      <c r="O46" s="5"/>
      <c r="P46" s="5"/>
      <c r="Q46" s="5"/>
      <c r="R46" s="5"/>
      <c r="S46" s="5"/>
      <c r="T46" s="5"/>
      <c r="U46" s="5"/>
      <c r="V46" s="5"/>
    </row>
    <row r="47" spans="1:22" ht="51" x14ac:dyDescent="0.2">
      <c r="A47" s="5"/>
      <c r="B47" s="165">
        <f>IF(AND(ISBLANK(C47),ISBLANK(D47)=FALSE),MAX(B$8:B46)+1,"")</f>
        <v>20</v>
      </c>
      <c r="C47" s="166"/>
      <c r="D47" s="587" t="s">
        <v>455</v>
      </c>
      <c r="E47" s="13"/>
      <c r="F47" s="5"/>
      <c r="G47" s="582"/>
      <c r="H47" s="5"/>
      <c r="I47" s="5"/>
      <c r="J47" s="5"/>
      <c r="K47" s="5"/>
      <c r="L47" s="1"/>
      <c r="M47" s="1"/>
      <c r="N47" s="1"/>
      <c r="O47" s="5"/>
      <c r="P47" s="5"/>
      <c r="Q47" s="5"/>
      <c r="R47" s="5"/>
      <c r="S47" s="5"/>
      <c r="T47" s="5"/>
      <c r="U47" s="5"/>
      <c r="V47" s="5"/>
    </row>
    <row r="48" spans="1:22" ht="38.25" x14ac:dyDescent="0.2">
      <c r="A48" s="5"/>
      <c r="B48" s="165">
        <f>IF(AND(ISBLANK(C48),ISBLANK(D48)=FALSE),MAX(B$8:B47)+1,"")</f>
        <v>21</v>
      </c>
      <c r="C48" s="166"/>
      <c r="D48" s="587" t="s">
        <v>152</v>
      </c>
      <c r="E48" s="13"/>
      <c r="F48" s="5"/>
      <c r="G48" s="5"/>
      <c r="H48" s="5"/>
      <c r="I48" s="5"/>
      <c r="J48" s="5"/>
      <c r="K48" s="5"/>
      <c r="L48" s="1"/>
      <c r="M48" s="1"/>
      <c r="N48" s="1"/>
      <c r="O48" s="5"/>
      <c r="P48" s="5"/>
      <c r="Q48" s="5"/>
      <c r="R48" s="5"/>
      <c r="S48" s="5"/>
      <c r="T48" s="5"/>
      <c r="U48" s="5"/>
      <c r="V48" s="5"/>
    </row>
    <row r="49" spans="1:22" s="580" customFormat="1" x14ac:dyDescent="0.2">
      <c r="A49" s="582"/>
      <c r="B49" s="585"/>
      <c r="C49" s="586"/>
      <c r="D49" s="587"/>
      <c r="E49" s="583"/>
      <c r="F49" s="582"/>
      <c r="G49" s="582"/>
      <c r="H49" s="582"/>
      <c r="I49" s="582"/>
      <c r="J49" s="582"/>
      <c r="K49" s="582"/>
      <c r="L49" s="581"/>
      <c r="M49" s="581"/>
      <c r="N49" s="581"/>
      <c r="O49" s="582"/>
      <c r="P49" s="582"/>
      <c r="Q49" s="582"/>
      <c r="R49" s="582"/>
      <c r="S49" s="582"/>
      <c r="T49" s="582"/>
      <c r="U49" s="582"/>
      <c r="V49" s="582"/>
    </row>
    <row r="50" spans="1:22" s="580" customFormat="1" x14ac:dyDescent="0.2">
      <c r="A50" s="582"/>
      <c r="B50" s="585"/>
      <c r="C50" s="586"/>
      <c r="D50" s="587"/>
      <c r="E50" s="583"/>
      <c r="F50" s="582"/>
      <c r="G50" s="582"/>
      <c r="H50" s="582"/>
      <c r="I50" s="582"/>
      <c r="J50" s="582"/>
      <c r="K50" s="582"/>
      <c r="L50" s="581"/>
      <c r="M50" s="581"/>
      <c r="N50" s="581"/>
      <c r="O50" s="582"/>
      <c r="P50" s="582"/>
      <c r="Q50" s="582"/>
      <c r="R50" s="582"/>
      <c r="S50" s="582"/>
      <c r="T50" s="582"/>
      <c r="U50" s="582"/>
      <c r="V50" s="582"/>
    </row>
    <row r="51" spans="1:22" s="580" customFormat="1" x14ac:dyDescent="0.2">
      <c r="A51" s="582"/>
      <c r="B51" s="585"/>
      <c r="C51" s="584" t="s">
        <v>458</v>
      </c>
      <c r="D51" s="587"/>
      <c r="E51" s="583"/>
      <c r="F51" s="582"/>
      <c r="G51" s="582"/>
      <c r="H51" s="582"/>
      <c r="I51" s="582"/>
      <c r="J51" s="582"/>
      <c r="K51" s="582"/>
      <c r="L51" s="581"/>
      <c r="M51" s="581"/>
      <c r="N51" s="581"/>
      <c r="O51" s="582"/>
      <c r="P51" s="582"/>
      <c r="Q51" s="582"/>
      <c r="R51" s="582"/>
      <c r="S51" s="582"/>
      <c r="T51" s="582"/>
      <c r="U51" s="582"/>
      <c r="V51" s="582"/>
    </row>
    <row r="52" spans="1:22" ht="38.25" x14ac:dyDescent="0.2">
      <c r="A52" s="5"/>
      <c r="B52" s="165">
        <f>IF(AND(ISBLANK(C52),ISBLANK(D52)=FALSE),MAX(B$8:B48)+1,"")</f>
        <v>22</v>
      </c>
      <c r="C52" s="166"/>
      <c r="D52" s="587" t="s">
        <v>484</v>
      </c>
      <c r="E52" s="13"/>
      <c r="F52" s="5"/>
      <c r="G52" s="582"/>
      <c r="H52" s="5"/>
      <c r="I52" s="5"/>
      <c r="J52" s="5"/>
      <c r="K52" s="5"/>
      <c r="L52" s="1"/>
      <c r="M52" s="1"/>
      <c r="N52" s="1"/>
      <c r="O52" s="5"/>
      <c r="P52" s="5"/>
      <c r="Q52" s="5"/>
      <c r="R52" s="5"/>
      <c r="S52" s="5"/>
      <c r="T52" s="5"/>
      <c r="U52" s="5"/>
      <c r="V52" s="5"/>
    </row>
    <row r="53" spans="1:22" ht="63.75" x14ac:dyDescent="0.2">
      <c r="A53" s="5"/>
      <c r="B53" s="165">
        <f>IF(AND(ISBLANK(C53),ISBLANK(D53)=FALSE),MAX(B$8:B52)+1,"")</f>
        <v>23</v>
      </c>
      <c r="C53" s="166"/>
      <c r="D53" s="587" t="s">
        <v>456</v>
      </c>
      <c r="E53" s="13"/>
      <c r="F53" s="5"/>
      <c r="G53" s="5"/>
      <c r="H53" s="5"/>
      <c r="I53" s="5"/>
      <c r="J53" s="5"/>
      <c r="K53" s="5"/>
      <c r="L53" s="1"/>
      <c r="M53" s="1"/>
      <c r="N53" s="1"/>
      <c r="O53" s="5"/>
      <c r="P53" s="5"/>
      <c r="Q53" s="5"/>
      <c r="R53" s="5"/>
      <c r="S53" s="5"/>
      <c r="T53" s="5"/>
      <c r="U53" s="5"/>
      <c r="V53" s="5"/>
    </row>
    <row r="54" spans="1:22" ht="25.5" x14ac:dyDescent="0.2">
      <c r="A54" s="5"/>
      <c r="B54" s="165">
        <f>IF(AND(ISBLANK(C54),ISBLANK(D54)=FALSE),MAX(B$8:B53)+1,"")</f>
        <v>24</v>
      </c>
      <c r="C54" s="166"/>
      <c r="D54" s="587" t="s">
        <v>475</v>
      </c>
      <c r="E54" s="13"/>
      <c r="F54" s="5"/>
      <c r="G54" s="5"/>
      <c r="H54" s="5"/>
      <c r="I54" s="5"/>
      <c r="J54" s="5"/>
      <c r="K54" s="5"/>
      <c r="L54" s="1"/>
      <c r="M54" s="1"/>
      <c r="N54" s="1"/>
      <c r="O54" s="5"/>
      <c r="P54" s="5"/>
      <c r="Q54" s="5"/>
      <c r="R54" s="5"/>
      <c r="S54" s="5"/>
      <c r="T54" s="5"/>
      <c r="U54" s="5"/>
      <c r="V54" s="5"/>
    </row>
    <row r="55" spans="1:22" x14ac:dyDescent="0.2">
      <c r="A55" s="5"/>
      <c r="B55" s="165" t="str">
        <f>IF(AND(ISBLANK(C55),ISBLANK(D55)=FALSE),MAX(B$8:B54)+1,"")</f>
        <v/>
      </c>
      <c r="C55" s="166"/>
      <c r="D55" s="589"/>
      <c r="E55" s="13"/>
      <c r="F55" s="5"/>
      <c r="G55" s="5"/>
      <c r="H55" s="5"/>
      <c r="I55" s="5"/>
      <c r="J55" s="5"/>
      <c r="K55" s="5"/>
      <c r="L55" s="1"/>
      <c r="M55" s="1"/>
      <c r="N55" s="1"/>
      <c r="O55" s="5"/>
      <c r="P55" s="5"/>
      <c r="Q55" s="5"/>
      <c r="R55" s="5"/>
      <c r="S55" s="5"/>
      <c r="T55" s="5"/>
      <c r="U55" s="5"/>
      <c r="V55" s="5"/>
    </row>
    <row r="56" spans="1:22" x14ac:dyDescent="0.2">
      <c r="A56" s="5"/>
      <c r="B56" s="165" t="str">
        <f>IF(AND(ISBLANK(C56),ISBLANK(D56)=FALSE),MAX(B$8:B55)+1,"")</f>
        <v/>
      </c>
      <c r="C56" s="166"/>
      <c r="D56" s="589"/>
      <c r="E56" s="13"/>
      <c r="F56" s="5"/>
      <c r="G56" s="5"/>
      <c r="H56" s="5"/>
      <c r="I56" s="5"/>
      <c r="J56" s="5"/>
      <c r="K56" s="5"/>
      <c r="L56" s="1"/>
      <c r="M56" s="1"/>
      <c r="N56" s="1"/>
      <c r="O56" s="5"/>
      <c r="P56" s="5"/>
      <c r="Q56" s="5"/>
      <c r="R56" s="5"/>
      <c r="S56" s="5"/>
      <c r="T56" s="5"/>
      <c r="U56" s="5"/>
      <c r="V56" s="5"/>
    </row>
    <row r="57" spans="1:22" x14ac:dyDescent="0.2">
      <c r="A57" s="5"/>
      <c r="B57" s="165" t="str">
        <f>IF(AND(ISBLANK(C57),ISBLANK(D57)=FALSE),MAX(B$8:B56)+1,"")</f>
        <v/>
      </c>
      <c r="C57" s="164" t="s">
        <v>153</v>
      </c>
      <c r="D57" s="587"/>
      <c r="E57" s="13"/>
      <c r="F57" s="5"/>
      <c r="G57" s="5"/>
      <c r="H57" s="5"/>
      <c r="I57" s="5"/>
      <c r="J57" s="5"/>
      <c r="K57" s="5"/>
      <c r="L57" s="5"/>
      <c r="M57" s="5"/>
      <c r="N57" s="5"/>
      <c r="O57" s="5"/>
      <c r="P57" s="5"/>
      <c r="Q57" s="5"/>
      <c r="R57" s="5"/>
      <c r="S57" s="5"/>
      <c r="T57" s="5"/>
      <c r="U57" s="5"/>
      <c r="V57" s="5"/>
    </row>
    <row r="58" spans="1:22" ht="25.5" x14ac:dyDescent="0.2">
      <c r="A58" s="5"/>
      <c r="B58" s="165">
        <f>IF(AND(ISBLANK(C58),ISBLANK(D58)=FALSE),MAX(B$8:B57)+1,"")</f>
        <v>25</v>
      </c>
      <c r="C58" s="166"/>
      <c r="D58" s="587" t="s">
        <v>154</v>
      </c>
      <c r="E58" s="13"/>
      <c r="F58" s="5"/>
      <c r="G58" s="5"/>
      <c r="H58" s="5"/>
      <c r="I58" s="5"/>
      <c r="J58" s="5"/>
      <c r="K58" s="5"/>
      <c r="L58" s="5"/>
      <c r="M58" s="5"/>
      <c r="N58" s="5"/>
      <c r="O58" s="5"/>
      <c r="P58" s="5"/>
      <c r="Q58" s="5"/>
      <c r="R58" s="5"/>
      <c r="S58" s="5"/>
      <c r="T58" s="5"/>
      <c r="U58" s="5"/>
      <c r="V58" s="5"/>
    </row>
    <row r="59" spans="1:22" ht="51" x14ac:dyDescent="0.2">
      <c r="A59" s="5"/>
      <c r="B59" s="165">
        <f>IF(AND(ISBLANK(C59),ISBLANK(D59)=FALSE),MAX(B$8:B58)+1,"")</f>
        <v>26</v>
      </c>
      <c r="C59" s="166"/>
      <c r="D59" s="587" t="s">
        <v>476</v>
      </c>
      <c r="E59" s="13"/>
      <c r="F59" s="5"/>
      <c r="G59" s="5"/>
      <c r="H59" s="5"/>
      <c r="I59" s="5"/>
      <c r="J59" s="5"/>
      <c r="K59" s="5"/>
      <c r="L59" s="5"/>
      <c r="M59" s="5"/>
      <c r="N59" s="5"/>
      <c r="O59" s="5"/>
      <c r="P59" s="5"/>
      <c r="Q59" s="5"/>
      <c r="R59" s="5"/>
      <c r="S59" s="5"/>
      <c r="T59" s="5"/>
      <c r="U59" s="5"/>
      <c r="V59" s="5"/>
    </row>
    <row r="60" spans="1:22" ht="25.5" x14ac:dyDescent="0.2">
      <c r="A60" s="5"/>
      <c r="B60" s="165">
        <f>IF(AND(ISBLANK(C60),ISBLANK(D60)=FALSE),MAX(B$8:B59)+1,"")</f>
        <v>27</v>
      </c>
      <c r="C60" s="166"/>
      <c r="D60" s="587" t="s">
        <v>477</v>
      </c>
      <c r="E60" s="13"/>
      <c r="F60" s="5"/>
      <c r="G60" s="5"/>
      <c r="H60" s="5"/>
      <c r="I60" s="5"/>
      <c r="J60" s="5"/>
      <c r="K60" s="5"/>
      <c r="L60" s="5"/>
      <c r="M60" s="5"/>
      <c r="N60" s="5"/>
      <c r="O60" s="5"/>
      <c r="P60" s="5"/>
      <c r="Q60" s="5"/>
      <c r="R60" s="5"/>
      <c r="S60" s="5"/>
      <c r="T60" s="5"/>
      <c r="U60" s="5"/>
      <c r="V60" s="5"/>
    </row>
    <row r="61" spans="1:22" x14ac:dyDescent="0.2">
      <c r="A61" s="5"/>
      <c r="B61" s="13"/>
      <c r="C61" s="13"/>
      <c r="D61" s="319"/>
      <c r="E61" s="13"/>
      <c r="F61" s="5"/>
      <c r="G61" s="5"/>
      <c r="H61" s="5"/>
      <c r="I61" s="5"/>
      <c r="J61" s="5"/>
      <c r="K61" s="5"/>
      <c r="L61" s="5"/>
      <c r="M61" s="5"/>
      <c r="N61" s="5"/>
      <c r="O61" s="5"/>
      <c r="P61" s="5"/>
      <c r="Q61" s="5"/>
      <c r="R61" s="5"/>
      <c r="S61" s="5"/>
      <c r="T61" s="5"/>
      <c r="U61" s="5"/>
      <c r="V61" s="5"/>
    </row>
    <row r="62" spans="1:22" x14ac:dyDescent="0.2">
      <c r="A62" s="5"/>
      <c r="B62" s="13"/>
      <c r="C62" s="15"/>
      <c r="D62" s="590"/>
      <c r="E62" s="13"/>
      <c r="F62" s="5"/>
      <c r="G62" s="5"/>
      <c r="H62" s="5"/>
      <c r="I62" s="5"/>
      <c r="J62" s="5"/>
      <c r="K62" s="5"/>
      <c r="L62" s="5"/>
      <c r="M62" s="5"/>
      <c r="N62" s="5"/>
      <c r="O62" s="5"/>
      <c r="P62" s="5"/>
      <c r="Q62" s="5"/>
      <c r="R62" s="5"/>
      <c r="S62" s="5"/>
      <c r="T62" s="5"/>
      <c r="U62" s="5"/>
      <c r="V62" s="5"/>
    </row>
    <row r="63" spans="1:22" x14ac:dyDescent="0.2">
      <c r="A63" s="5"/>
      <c r="B63" s="13"/>
      <c r="C63" s="164" t="s">
        <v>155</v>
      </c>
      <c r="D63" s="584"/>
      <c r="E63" s="13"/>
      <c r="F63" s="5"/>
      <c r="G63" s="5"/>
      <c r="H63" s="5"/>
      <c r="I63" s="5"/>
      <c r="J63" s="5"/>
      <c r="K63" s="5"/>
      <c r="L63" s="5"/>
      <c r="M63" s="5"/>
      <c r="N63" s="5"/>
      <c r="O63" s="5"/>
      <c r="P63" s="5"/>
      <c r="Q63" s="5"/>
      <c r="R63" s="5"/>
      <c r="S63" s="5"/>
      <c r="T63" s="5"/>
      <c r="U63" s="5"/>
      <c r="V63" s="5"/>
    </row>
    <row r="64" spans="1:22" s="580" customFormat="1" x14ac:dyDescent="0.2">
      <c r="A64" s="582"/>
      <c r="B64" s="583"/>
      <c r="C64" s="584"/>
      <c r="D64" s="584"/>
      <c r="E64" s="583"/>
      <c r="F64" s="582"/>
      <c r="G64" s="582"/>
      <c r="H64" s="582"/>
      <c r="I64" s="582"/>
      <c r="J64" s="582"/>
      <c r="K64" s="582"/>
      <c r="L64" s="582"/>
      <c r="M64" s="582"/>
      <c r="N64" s="582"/>
      <c r="O64" s="582"/>
      <c r="P64" s="582"/>
      <c r="Q64" s="582"/>
      <c r="R64" s="582"/>
      <c r="S64" s="582"/>
      <c r="T64" s="582"/>
      <c r="U64" s="582"/>
      <c r="V64" s="582"/>
    </row>
    <row r="65" spans="1:22" s="580" customFormat="1" x14ac:dyDescent="0.2">
      <c r="A65" s="582"/>
      <c r="B65" s="583"/>
      <c r="C65" s="591" t="s">
        <v>531</v>
      </c>
      <c r="D65" s="584"/>
      <c r="E65" s="583"/>
      <c r="F65" s="582"/>
      <c r="G65" s="582"/>
      <c r="H65" s="582"/>
      <c r="I65" s="582"/>
      <c r="J65" s="582"/>
      <c r="K65" s="582"/>
      <c r="L65" s="582"/>
      <c r="M65" s="582"/>
      <c r="N65" s="582"/>
      <c r="O65" s="582"/>
      <c r="P65" s="582"/>
      <c r="Q65" s="582"/>
      <c r="R65" s="582"/>
      <c r="S65" s="582"/>
      <c r="T65" s="582"/>
      <c r="U65" s="582"/>
      <c r="V65" s="582"/>
    </row>
    <row r="66" spans="1:22" s="580" customFormat="1" x14ac:dyDescent="0.2">
      <c r="A66" s="582"/>
      <c r="B66" s="583"/>
      <c r="C66" s="330" t="s">
        <v>156</v>
      </c>
      <c r="D66" s="592" t="s">
        <v>528</v>
      </c>
      <c r="E66" s="583"/>
      <c r="F66" s="582"/>
      <c r="G66" s="582"/>
      <c r="H66" s="582"/>
      <c r="I66" s="582"/>
      <c r="J66" s="582"/>
      <c r="K66" s="582"/>
      <c r="L66" s="582"/>
      <c r="M66" s="582"/>
      <c r="N66" s="582"/>
      <c r="O66" s="582"/>
      <c r="P66" s="582"/>
      <c r="Q66" s="582"/>
      <c r="R66" s="582"/>
      <c r="S66" s="582"/>
      <c r="T66" s="582"/>
      <c r="U66" s="582"/>
      <c r="V66" s="582"/>
    </row>
    <row r="67" spans="1:22" s="580" customFormat="1" x14ac:dyDescent="0.2">
      <c r="A67" s="582"/>
      <c r="B67" s="583"/>
      <c r="C67" s="330" t="s">
        <v>156</v>
      </c>
      <c r="D67" s="592" t="s">
        <v>529</v>
      </c>
      <c r="E67" s="583"/>
      <c r="F67" s="582"/>
      <c r="G67" s="582"/>
      <c r="H67" s="582"/>
      <c r="I67" s="582"/>
      <c r="J67" s="582"/>
      <c r="K67" s="582"/>
      <c r="L67" s="582"/>
      <c r="M67" s="582"/>
      <c r="N67" s="582"/>
      <c r="O67" s="582"/>
      <c r="P67" s="582"/>
      <c r="Q67" s="582"/>
      <c r="R67" s="582"/>
      <c r="S67" s="582"/>
      <c r="T67" s="582"/>
      <c r="U67" s="582"/>
      <c r="V67" s="582"/>
    </row>
    <row r="68" spans="1:22" s="580" customFormat="1" x14ac:dyDescent="0.2">
      <c r="A68" s="582"/>
      <c r="B68" s="583"/>
      <c r="C68" s="330" t="s">
        <v>156</v>
      </c>
      <c r="D68" s="592" t="s">
        <v>530</v>
      </c>
      <c r="E68" s="583"/>
      <c r="F68" s="582"/>
      <c r="G68" s="582"/>
      <c r="H68" s="582"/>
      <c r="I68" s="582"/>
      <c r="J68" s="582"/>
      <c r="K68" s="582"/>
      <c r="L68" s="582"/>
      <c r="M68" s="582"/>
      <c r="N68" s="582"/>
      <c r="O68" s="582"/>
      <c r="P68" s="582"/>
      <c r="Q68" s="582"/>
      <c r="R68" s="582"/>
      <c r="S68" s="582"/>
      <c r="T68" s="582"/>
      <c r="U68" s="582"/>
      <c r="V68" s="582"/>
    </row>
    <row r="69" spans="1:22" s="580" customFormat="1" x14ac:dyDescent="0.2">
      <c r="A69" s="582"/>
      <c r="B69" s="583"/>
      <c r="C69" s="330" t="s">
        <v>156</v>
      </c>
      <c r="D69" s="339" t="s">
        <v>459</v>
      </c>
      <c r="E69" s="583"/>
      <c r="F69" s="582"/>
      <c r="G69" s="582"/>
      <c r="H69" s="582"/>
      <c r="I69" s="582"/>
      <c r="J69" s="582"/>
      <c r="K69" s="582"/>
      <c r="L69" s="582"/>
      <c r="M69" s="582"/>
      <c r="N69" s="582"/>
      <c r="O69" s="582"/>
      <c r="P69" s="582"/>
      <c r="Q69" s="582"/>
      <c r="R69" s="582"/>
      <c r="S69" s="582"/>
      <c r="T69" s="582"/>
      <c r="U69" s="582"/>
      <c r="V69" s="582"/>
    </row>
    <row r="70" spans="1:22" x14ac:dyDescent="0.2">
      <c r="A70" s="5"/>
      <c r="B70" s="13"/>
      <c r="C70" s="164"/>
      <c r="D70" s="584"/>
      <c r="E70" s="13"/>
      <c r="F70" s="5"/>
      <c r="G70" s="5"/>
      <c r="H70" s="5"/>
      <c r="I70" s="5"/>
      <c r="J70" s="5"/>
      <c r="K70" s="5"/>
      <c r="L70" s="5"/>
      <c r="M70" s="5"/>
      <c r="N70" s="5"/>
      <c r="O70" s="5"/>
      <c r="P70" s="5"/>
      <c r="Q70" s="5"/>
      <c r="R70" s="5"/>
      <c r="S70" s="5"/>
      <c r="T70" s="5"/>
      <c r="U70" s="5"/>
      <c r="V70" s="5"/>
    </row>
    <row r="71" spans="1:22" x14ac:dyDescent="0.2">
      <c r="A71" s="5"/>
      <c r="B71" s="13"/>
      <c r="C71" s="329" t="s">
        <v>295</v>
      </c>
      <c r="D71" s="591"/>
      <c r="E71" s="13"/>
      <c r="F71" s="5"/>
      <c r="G71" s="5"/>
      <c r="H71" s="5"/>
      <c r="I71" s="5"/>
      <c r="J71" s="5"/>
      <c r="K71" s="5"/>
      <c r="L71" s="5"/>
      <c r="M71" s="5"/>
      <c r="N71" s="5"/>
      <c r="O71" s="5"/>
      <c r="P71" s="5"/>
      <c r="Q71" s="5"/>
      <c r="R71" s="5"/>
      <c r="S71" s="5"/>
      <c r="T71" s="5"/>
      <c r="U71" s="5"/>
      <c r="V71" s="5"/>
    </row>
    <row r="72" spans="1:22" ht="38.25" x14ac:dyDescent="0.2">
      <c r="A72" s="5"/>
      <c r="B72" s="13"/>
      <c r="C72" s="330" t="s">
        <v>156</v>
      </c>
      <c r="D72" s="592" t="s">
        <v>442</v>
      </c>
      <c r="E72" s="13"/>
      <c r="F72" s="5"/>
      <c r="G72" s="5"/>
      <c r="H72" s="5"/>
      <c r="I72" s="5"/>
      <c r="J72" s="5"/>
      <c r="K72" s="5"/>
      <c r="L72" s="5"/>
      <c r="M72" s="5"/>
      <c r="N72" s="5"/>
      <c r="O72" s="5"/>
      <c r="P72" s="5"/>
      <c r="Q72" s="5"/>
      <c r="R72" s="5"/>
      <c r="S72" s="5"/>
      <c r="T72" s="5"/>
      <c r="U72" s="5"/>
      <c r="V72" s="5"/>
    </row>
    <row r="73" spans="1:22" ht="25.5" x14ac:dyDescent="0.2">
      <c r="A73" s="5"/>
      <c r="B73" s="13"/>
      <c r="C73" s="330" t="s">
        <v>156</v>
      </c>
      <c r="D73" s="592" t="s">
        <v>441</v>
      </c>
      <c r="E73" s="13"/>
      <c r="F73" s="5"/>
      <c r="G73" s="5"/>
      <c r="H73" s="5"/>
      <c r="I73" s="5"/>
      <c r="J73" s="5"/>
      <c r="K73" s="5"/>
      <c r="L73" s="5"/>
      <c r="M73" s="5"/>
      <c r="N73" s="5"/>
      <c r="O73" s="5"/>
      <c r="P73" s="5"/>
      <c r="Q73" s="5"/>
      <c r="R73" s="5"/>
      <c r="S73" s="5"/>
      <c r="T73" s="5"/>
      <c r="U73" s="5"/>
      <c r="V73" s="5"/>
    </row>
    <row r="74" spans="1:22" ht="25.5" x14ac:dyDescent="0.2">
      <c r="A74" s="5"/>
      <c r="B74" s="13"/>
      <c r="C74" s="330" t="s">
        <v>156</v>
      </c>
      <c r="D74" s="339" t="s">
        <v>478</v>
      </c>
      <c r="E74" s="13"/>
      <c r="F74" s="5"/>
      <c r="G74" s="5"/>
      <c r="H74" s="5"/>
      <c r="I74" s="5"/>
      <c r="J74" s="5"/>
      <c r="K74" s="5"/>
      <c r="L74" s="5"/>
      <c r="M74" s="5"/>
      <c r="N74" s="5"/>
      <c r="O74" s="5"/>
      <c r="P74" s="5"/>
      <c r="Q74" s="5"/>
      <c r="R74" s="5"/>
      <c r="S74" s="5"/>
      <c r="T74" s="5"/>
      <c r="U74" s="5"/>
      <c r="V74" s="5"/>
    </row>
    <row r="75" spans="1:22" ht="25.5" x14ac:dyDescent="0.2">
      <c r="A75" s="5"/>
      <c r="B75" s="13"/>
      <c r="C75" s="330" t="s">
        <v>156</v>
      </c>
      <c r="D75" s="592" t="s">
        <v>443</v>
      </c>
      <c r="E75" s="13"/>
      <c r="F75" s="5"/>
      <c r="G75" s="5"/>
      <c r="H75" s="5"/>
      <c r="I75" s="5"/>
      <c r="J75" s="5"/>
      <c r="K75" s="5"/>
      <c r="L75" s="5"/>
      <c r="M75" s="5"/>
      <c r="N75" s="5"/>
      <c r="O75" s="5"/>
      <c r="P75" s="5"/>
      <c r="Q75" s="5"/>
      <c r="R75" s="5"/>
      <c r="S75" s="5"/>
      <c r="T75" s="5"/>
      <c r="U75" s="5"/>
      <c r="V75" s="5"/>
    </row>
    <row r="76" spans="1:22" x14ac:dyDescent="0.2">
      <c r="A76" s="5"/>
      <c r="B76" s="13"/>
      <c r="C76" s="330" t="s">
        <v>156</v>
      </c>
      <c r="D76" s="339" t="s">
        <v>315</v>
      </c>
      <c r="E76" s="13"/>
      <c r="F76" s="5"/>
      <c r="G76" s="5"/>
      <c r="H76" s="5"/>
      <c r="I76" s="5"/>
      <c r="J76" s="5"/>
      <c r="K76" s="5"/>
      <c r="L76" s="5"/>
      <c r="M76" s="5"/>
      <c r="N76" s="5"/>
      <c r="O76" s="5"/>
      <c r="P76" s="5"/>
      <c r="Q76" s="5"/>
      <c r="R76" s="5"/>
      <c r="S76" s="5"/>
      <c r="T76" s="5"/>
      <c r="U76" s="5"/>
      <c r="V76" s="5"/>
    </row>
    <row r="77" spans="1:22" x14ac:dyDescent="0.2">
      <c r="A77" s="5"/>
      <c r="B77" s="13"/>
      <c r="C77" s="330" t="s">
        <v>156</v>
      </c>
      <c r="D77" s="339" t="s">
        <v>332</v>
      </c>
      <c r="E77" s="13"/>
      <c r="F77" s="5"/>
      <c r="G77" s="5"/>
      <c r="H77" s="5"/>
      <c r="I77" s="5"/>
      <c r="J77" s="5"/>
      <c r="K77" s="5"/>
      <c r="L77" s="5"/>
      <c r="M77" s="5"/>
      <c r="N77" s="5"/>
      <c r="O77" s="5"/>
      <c r="P77" s="5"/>
      <c r="Q77" s="5"/>
      <c r="R77" s="5"/>
      <c r="S77" s="5"/>
      <c r="T77" s="5"/>
      <c r="U77" s="5"/>
      <c r="V77" s="5"/>
    </row>
    <row r="78" spans="1:22" s="580" customFormat="1" x14ac:dyDescent="0.2">
      <c r="A78" s="582"/>
      <c r="B78" s="583"/>
      <c r="C78" s="330" t="s">
        <v>156</v>
      </c>
      <c r="D78" s="339" t="s">
        <v>459</v>
      </c>
      <c r="E78" s="583"/>
      <c r="F78" s="582"/>
      <c r="G78" s="582"/>
      <c r="H78" s="582"/>
      <c r="I78" s="582"/>
      <c r="J78" s="582"/>
      <c r="K78" s="582"/>
      <c r="L78" s="582"/>
      <c r="M78" s="582"/>
      <c r="N78" s="582"/>
      <c r="O78" s="582"/>
      <c r="P78" s="582"/>
      <c r="Q78" s="582"/>
      <c r="R78" s="582"/>
      <c r="S78" s="582"/>
      <c r="T78" s="582"/>
      <c r="U78" s="582"/>
      <c r="V78" s="582"/>
    </row>
    <row r="79" spans="1:22" x14ac:dyDescent="0.2">
      <c r="A79" s="5"/>
      <c r="B79" s="13"/>
      <c r="C79" s="164"/>
      <c r="D79" s="584"/>
      <c r="E79" s="13"/>
      <c r="F79" s="5"/>
      <c r="G79" s="5"/>
      <c r="H79" s="5"/>
      <c r="I79" s="5"/>
      <c r="J79" s="5"/>
      <c r="K79" s="5"/>
      <c r="L79" s="5"/>
      <c r="M79" s="5"/>
      <c r="N79" s="5"/>
      <c r="O79" s="5"/>
      <c r="P79" s="5"/>
      <c r="Q79" s="5"/>
      <c r="R79" s="5"/>
      <c r="S79" s="5"/>
      <c r="T79" s="5"/>
      <c r="U79" s="5"/>
      <c r="V79" s="5"/>
    </row>
    <row r="80" spans="1:22" x14ac:dyDescent="0.2">
      <c r="A80" s="5"/>
      <c r="B80" s="13"/>
      <c r="C80" s="318" t="s">
        <v>282</v>
      </c>
      <c r="D80" s="164"/>
      <c r="E80" s="13"/>
      <c r="F80" s="5"/>
      <c r="G80" s="5"/>
      <c r="H80" s="5"/>
      <c r="I80" s="5"/>
      <c r="J80" s="5"/>
      <c r="K80" s="5"/>
      <c r="L80" s="5"/>
      <c r="M80" s="5"/>
      <c r="N80" s="5"/>
      <c r="O80" s="5"/>
      <c r="P80" s="5"/>
      <c r="Q80" s="5"/>
      <c r="R80" s="5"/>
      <c r="S80" s="5"/>
      <c r="T80" s="5"/>
      <c r="U80" s="5"/>
      <c r="V80" s="5"/>
    </row>
    <row r="81" spans="1:22" ht="25.5" x14ac:dyDescent="0.2">
      <c r="A81" s="5"/>
      <c r="B81" s="13"/>
      <c r="C81" s="299" t="s">
        <v>156</v>
      </c>
      <c r="D81" s="320" t="s">
        <v>283</v>
      </c>
      <c r="E81" s="13"/>
      <c r="F81" s="5"/>
      <c r="G81" s="5"/>
      <c r="H81" s="5"/>
      <c r="I81" s="5"/>
      <c r="J81" s="5"/>
      <c r="K81" s="5"/>
      <c r="L81" s="5"/>
      <c r="M81" s="5"/>
      <c r="N81" s="5"/>
      <c r="O81" s="5"/>
      <c r="P81" s="5"/>
      <c r="Q81" s="5"/>
      <c r="R81" s="5"/>
      <c r="S81" s="5"/>
      <c r="T81" s="5"/>
      <c r="U81" s="5"/>
      <c r="V81" s="5"/>
    </row>
    <row r="82" spans="1:22" ht="25.5" x14ac:dyDescent="0.2">
      <c r="A82" s="5"/>
      <c r="B82" s="13"/>
      <c r="C82" s="299" t="s">
        <v>156</v>
      </c>
      <c r="D82" s="320" t="s">
        <v>284</v>
      </c>
      <c r="E82" s="13"/>
      <c r="F82" s="5"/>
      <c r="G82" s="5"/>
      <c r="H82" s="5"/>
      <c r="I82" s="5"/>
      <c r="J82" s="5"/>
      <c r="K82" s="5"/>
      <c r="L82" s="5"/>
      <c r="M82" s="5"/>
      <c r="N82" s="5"/>
      <c r="O82" s="5"/>
      <c r="P82" s="5"/>
      <c r="Q82" s="5"/>
      <c r="R82" s="5"/>
      <c r="S82" s="5"/>
      <c r="T82" s="5"/>
      <c r="U82" s="5"/>
      <c r="V82" s="5"/>
    </row>
    <row r="83" spans="1:22" x14ac:dyDescent="0.2">
      <c r="A83" s="5"/>
      <c r="B83" s="13"/>
      <c r="C83" s="299" t="s">
        <v>156</v>
      </c>
      <c r="D83" s="320" t="s">
        <v>285</v>
      </c>
      <c r="E83" s="13"/>
      <c r="F83" s="5"/>
      <c r="G83" s="5"/>
      <c r="H83" s="5"/>
      <c r="I83" s="5"/>
      <c r="J83" s="5"/>
      <c r="K83" s="5"/>
      <c r="L83" s="5"/>
      <c r="M83" s="5"/>
      <c r="N83" s="5"/>
      <c r="O83" s="5"/>
      <c r="P83" s="5"/>
      <c r="Q83" s="5"/>
      <c r="R83" s="5"/>
      <c r="S83" s="5"/>
      <c r="T83" s="5"/>
      <c r="U83" s="5"/>
      <c r="V83" s="5"/>
    </row>
    <row r="84" spans="1:22" x14ac:dyDescent="0.2">
      <c r="A84" s="5"/>
      <c r="B84" s="13"/>
      <c r="C84" s="164"/>
      <c r="D84" s="164"/>
      <c r="E84" s="13"/>
      <c r="F84" s="5"/>
      <c r="G84" s="5"/>
      <c r="H84" s="5"/>
      <c r="I84" s="5"/>
      <c r="J84" s="5"/>
      <c r="K84" s="5"/>
      <c r="L84" s="5"/>
      <c r="M84" s="5"/>
      <c r="N84" s="5"/>
      <c r="O84" s="5"/>
      <c r="P84" s="5"/>
      <c r="Q84" s="5"/>
      <c r="R84" s="5"/>
      <c r="S84" s="5"/>
      <c r="T84" s="5"/>
      <c r="U84" s="5"/>
      <c r="V84" s="5"/>
    </row>
    <row r="85" spans="1:22" x14ac:dyDescent="0.2">
      <c r="A85" s="5"/>
      <c r="B85" s="13"/>
      <c r="C85" s="295" t="s">
        <v>265</v>
      </c>
      <c r="D85" s="164"/>
      <c r="E85" s="13"/>
      <c r="F85" s="5"/>
      <c r="G85" s="5"/>
      <c r="H85" s="5"/>
      <c r="I85" s="5"/>
      <c r="J85" s="5"/>
      <c r="K85" s="5"/>
      <c r="L85" s="5"/>
      <c r="M85" s="5"/>
      <c r="N85" s="5"/>
      <c r="O85" s="5"/>
      <c r="P85" s="5"/>
      <c r="Q85" s="5"/>
      <c r="R85" s="5"/>
      <c r="S85" s="5"/>
      <c r="T85" s="5"/>
      <c r="U85" s="5"/>
      <c r="V85" s="5"/>
    </row>
    <row r="86" spans="1:22" x14ac:dyDescent="0.2">
      <c r="A86" s="5"/>
      <c r="B86" s="13"/>
      <c r="C86" s="299" t="s">
        <v>156</v>
      </c>
      <c r="D86" s="319" t="s">
        <v>286</v>
      </c>
      <c r="E86" s="13"/>
      <c r="F86" s="5"/>
      <c r="G86" s="5"/>
      <c r="H86" s="5"/>
      <c r="I86" s="5"/>
      <c r="J86" s="5"/>
      <c r="K86" s="5"/>
      <c r="L86" s="5"/>
      <c r="M86" s="5"/>
      <c r="N86" s="5"/>
      <c r="O86" s="5"/>
      <c r="P86" s="5"/>
      <c r="Q86" s="5"/>
      <c r="R86" s="5"/>
      <c r="S86" s="5"/>
      <c r="T86" s="5"/>
      <c r="U86" s="5"/>
      <c r="V86" s="5"/>
    </row>
    <row r="87" spans="1:22" ht="25.5" x14ac:dyDescent="0.2">
      <c r="A87" s="5"/>
      <c r="B87" s="13"/>
      <c r="C87" s="299" t="s">
        <v>156</v>
      </c>
      <c r="D87" s="320" t="s">
        <v>288</v>
      </c>
      <c r="E87" s="13"/>
      <c r="F87" s="5"/>
      <c r="G87" s="5"/>
      <c r="H87" s="5"/>
      <c r="I87" s="5"/>
      <c r="J87" s="5"/>
      <c r="K87" s="5"/>
      <c r="L87" s="5"/>
      <c r="M87" s="5"/>
      <c r="N87" s="5"/>
      <c r="O87" s="5"/>
      <c r="P87" s="5"/>
      <c r="Q87" s="5"/>
      <c r="R87" s="5"/>
      <c r="S87" s="5"/>
      <c r="T87" s="5"/>
      <c r="U87" s="5"/>
      <c r="V87" s="5"/>
    </row>
    <row r="88" spans="1:22" ht="25.5" x14ac:dyDescent="0.2">
      <c r="A88" s="5"/>
      <c r="B88" s="13"/>
      <c r="C88" s="299" t="s">
        <v>156</v>
      </c>
      <c r="D88" s="320" t="s">
        <v>287</v>
      </c>
      <c r="E88" s="13"/>
      <c r="F88" s="5"/>
      <c r="G88" s="5"/>
      <c r="H88" s="5"/>
      <c r="I88" s="5"/>
      <c r="J88" s="5"/>
      <c r="K88" s="5"/>
      <c r="L88" s="5"/>
      <c r="M88" s="5"/>
      <c r="N88" s="5"/>
      <c r="O88" s="5"/>
      <c r="P88" s="5"/>
      <c r="Q88" s="5"/>
      <c r="R88" s="5"/>
      <c r="S88" s="5"/>
      <c r="T88" s="5"/>
      <c r="U88" s="5"/>
      <c r="V88" s="5"/>
    </row>
    <row r="89" spans="1:22" x14ac:dyDescent="0.2">
      <c r="A89" s="5"/>
      <c r="B89" s="13"/>
      <c r="C89" s="171"/>
      <c r="D89" s="164"/>
      <c r="E89" s="13"/>
      <c r="F89" s="5"/>
      <c r="G89" s="5"/>
      <c r="H89" s="5"/>
      <c r="I89" s="5"/>
      <c r="J89" s="5"/>
      <c r="K89" s="5"/>
      <c r="L89" s="5"/>
      <c r="M89" s="5"/>
      <c r="N89" s="5"/>
      <c r="O89" s="5"/>
      <c r="P89" s="5"/>
      <c r="Q89" s="5"/>
      <c r="R89" s="5"/>
      <c r="S89" s="5"/>
      <c r="T89" s="5"/>
      <c r="U89" s="5"/>
      <c r="V89" s="5"/>
    </row>
    <row r="90" spans="1:22" x14ac:dyDescent="0.2">
      <c r="A90" s="5"/>
      <c r="B90" s="13"/>
      <c r="C90" s="13" t="s">
        <v>157</v>
      </c>
      <c r="D90" s="13"/>
      <c r="E90" s="13"/>
      <c r="F90" s="5"/>
      <c r="G90" s="5"/>
      <c r="H90" s="5"/>
      <c r="I90" s="5"/>
      <c r="J90" s="5"/>
      <c r="K90" s="5"/>
      <c r="L90" s="5"/>
      <c r="M90" s="5"/>
      <c r="N90" s="5"/>
      <c r="O90" s="5"/>
      <c r="P90" s="5"/>
      <c r="Q90" s="5"/>
      <c r="R90" s="5"/>
      <c r="S90" s="5"/>
      <c r="T90" s="5"/>
      <c r="U90" s="5"/>
      <c r="V90" s="5"/>
    </row>
    <row r="91" spans="1:22" x14ac:dyDescent="0.2">
      <c r="A91" s="5"/>
      <c r="B91" s="13"/>
      <c r="C91" s="171" t="s">
        <v>156</v>
      </c>
      <c r="D91" s="13" t="s">
        <v>158</v>
      </c>
      <c r="E91" s="13"/>
      <c r="F91" s="5"/>
      <c r="G91" s="5"/>
      <c r="H91" s="5"/>
      <c r="I91" s="5"/>
      <c r="J91" s="5"/>
      <c r="K91" s="5"/>
      <c r="L91" s="5"/>
      <c r="M91" s="5"/>
      <c r="N91" s="5"/>
      <c r="O91" s="5"/>
      <c r="P91" s="5"/>
      <c r="Q91" s="5"/>
      <c r="R91" s="5"/>
      <c r="S91" s="5"/>
      <c r="T91" s="5"/>
      <c r="U91" s="5"/>
      <c r="V91" s="5"/>
    </row>
    <row r="92" spans="1:22" x14ac:dyDescent="0.2">
      <c r="A92" s="5"/>
      <c r="B92" s="13"/>
      <c r="C92" s="13"/>
      <c r="D92" s="13"/>
      <c r="E92" s="13"/>
      <c r="F92" s="5"/>
      <c r="G92" s="5"/>
      <c r="H92" s="5"/>
      <c r="I92" s="5"/>
      <c r="J92" s="5"/>
      <c r="K92" s="5"/>
      <c r="L92" s="5"/>
      <c r="M92" s="5"/>
      <c r="N92" s="5"/>
      <c r="O92" s="5"/>
      <c r="P92" s="5"/>
      <c r="Q92" s="5"/>
      <c r="R92" s="5"/>
      <c r="S92" s="5"/>
      <c r="T92" s="5"/>
      <c r="U92" s="5"/>
      <c r="V92" s="5"/>
    </row>
    <row r="93" spans="1:22" x14ac:dyDescent="0.2">
      <c r="A93" s="5"/>
      <c r="B93" s="346"/>
      <c r="C93" s="346"/>
      <c r="D93" s="346"/>
      <c r="E93" s="346"/>
      <c r="F93" s="5"/>
      <c r="G93" s="5"/>
      <c r="H93" s="5"/>
      <c r="I93" s="5"/>
      <c r="J93" s="5"/>
      <c r="K93" s="5"/>
      <c r="L93" s="5"/>
      <c r="M93" s="5"/>
      <c r="N93" s="5"/>
      <c r="O93" s="5"/>
      <c r="P93" s="5"/>
      <c r="Q93" s="5"/>
      <c r="R93" s="5"/>
      <c r="S93" s="5"/>
      <c r="T93" s="5"/>
      <c r="U93" s="5"/>
      <c r="V93" s="5"/>
    </row>
    <row r="94" spans="1:22" x14ac:dyDescent="0.2">
      <c r="A94" s="5"/>
      <c r="B94" s="346"/>
      <c r="C94" s="348" t="s">
        <v>192</v>
      </c>
      <c r="D94" s="349"/>
      <c r="E94" s="346"/>
      <c r="F94" s="5"/>
      <c r="G94" s="5"/>
      <c r="H94" s="5"/>
      <c r="I94" s="5"/>
      <c r="J94" s="5"/>
      <c r="K94" s="5"/>
      <c r="L94" s="5"/>
      <c r="M94" s="5"/>
      <c r="N94" s="5"/>
      <c r="O94" s="5"/>
      <c r="P94" s="5"/>
      <c r="Q94" s="5"/>
      <c r="R94" s="5"/>
      <c r="S94" s="5"/>
      <c r="T94" s="5"/>
      <c r="U94" s="5"/>
      <c r="V94" s="5"/>
    </row>
    <row r="95" spans="1:22" ht="51" x14ac:dyDescent="0.2">
      <c r="A95" s="5"/>
      <c r="B95" s="346"/>
      <c r="C95" s="346"/>
      <c r="D95" s="347" t="s">
        <v>333</v>
      </c>
      <c r="E95" s="346"/>
      <c r="F95" s="5"/>
      <c r="G95" s="5"/>
      <c r="H95" s="5"/>
      <c r="I95" s="5"/>
      <c r="J95" s="5"/>
      <c r="K95" s="5"/>
      <c r="L95" s="5"/>
      <c r="M95" s="5"/>
      <c r="N95" s="5"/>
      <c r="O95" s="5"/>
      <c r="P95" s="5"/>
      <c r="Q95" s="5"/>
      <c r="R95" s="5"/>
      <c r="S95" s="5"/>
      <c r="T95" s="5"/>
      <c r="U95" s="5"/>
      <c r="V95" s="5"/>
    </row>
    <row r="96" spans="1:22" x14ac:dyDescent="0.2">
      <c r="A96" s="5"/>
      <c r="B96" s="346"/>
      <c r="C96" s="346"/>
      <c r="D96" s="346"/>
      <c r="E96" s="346"/>
      <c r="F96" s="5"/>
      <c r="G96" s="5"/>
      <c r="H96" s="5"/>
      <c r="I96" s="5"/>
      <c r="J96" s="5"/>
      <c r="K96" s="5"/>
      <c r="L96" s="5"/>
      <c r="M96" s="5"/>
      <c r="N96" s="5"/>
      <c r="O96" s="5"/>
      <c r="P96" s="5"/>
      <c r="Q96" s="5"/>
      <c r="R96" s="5"/>
      <c r="S96" s="5"/>
      <c r="T96" s="5"/>
      <c r="U96" s="5"/>
      <c r="V96" s="5"/>
    </row>
    <row r="97" spans="1:22" x14ac:dyDescent="0.2">
      <c r="A97" s="5"/>
      <c r="B97" s="346"/>
      <c r="C97" s="346"/>
      <c r="D97" s="346"/>
      <c r="E97" s="346"/>
      <c r="F97" s="5"/>
      <c r="G97" s="5"/>
      <c r="H97" s="5"/>
      <c r="I97" s="5"/>
      <c r="J97" s="5"/>
      <c r="K97" s="5"/>
      <c r="L97" s="5"/>
      <c r="M97" s="5"/>
      <c r="N97" s="5"/>
      <c r="O97" s="5"/>
      <c r="P97" s="5"/>
      <c r="Q97" s="5"/>
      <c r="R97" s="5"/>
      <c r="S97" s="5"/>
      <c r="T97" s="5"/>
      <c r="U97" s="5"/>
      <c r="V97" s="5"/>
    </row>
    <row r="98" spans="1:22" x14ac:dyDescent="0.2">
      <c r="A98" s="5"/>
      <c r="B98" s="346"/>
      <c r="C98" s="346"/>
      <c r="D98" s="346"/>
      <c r="E98" s="346"/>
      <c r="F98" s="5"/>
      <c r="G98" s="5"/>
      <c r="H98" s="5"/>
      <c r="I98" s="5"/>
      <c r="J98" s="5"/>
      <c r="K98" s="5"/>
      <c r="L98" s="5"/>
      <c r="M98" s="5"/>
      <c r="N98" s="5"/>
      <c r="O98" s="5"/>
      <c r="P98" s="5"/>
      <c r="Q98" s="5"/>
      <c r="R98" s="5"/>
      <c r="S98" s="5"/>
      <c r="T98" s="5"/>
      <c r="U98" s="5"/>
      <c r="V98" s="5"/>
    </row>
    <row r="99" spans="1:22" x14ac:dyDescent="0.2">
      <c r="A99" s="5"/>
      <c r="B99" s="5"/>
      <c r="C99" s="5"/>
      <c r="D99" s="5"/>
      <c r="E99" s="5"/>
      <c r="F99" s="5"/>
      <c r="G99" s="5"/>
      <c r="H99" s="5"/>
      <c r="I99" s="5"/>
      <c r="J99" s="5"/>
      <c r="K99" s="5"/>
      <c r="L99" s="5"/>
      <c r="M99" s="5"/>
      <c r="N99" s="5"/>
      <c r="O99" s="5"/>
      <c r="P99" s="5"/>
      <c r="Q99" s="5"/>
      <c r="R99" s="5"/>
      <c r="S99" s="5"/>
      <c r="T99" s="5"/>
      <c r="U99" s="5"/>
      <c r="V99" s="5"/>
    </row>
    <row r="100" spans="1:22" x14ac:dyDescent="0.2">
      <c r="A100" s="5"/>
      <c r="B100" s="5"/>
      <c r="C100" s="5"/>
      <c r="D100" s="5"/>
      <c r="E100" s="5"/>
      <c r="F100" s="5"/>
      <c r="G100" s="5"/>
      <c r="H100" s="5"/>
      <c r="I100" s="5"/>
      <c r="J100" s="5"/>
      <c r="K100" s="5"/>
      <c r="L100" s="5"/>
      <c r="M100" s="5"/>
      <c r="N100" s="5"/>
      <c r="O100" s="5"/>
      <c r="P100" s="5"/>
      <c r="Q100" s="5"/>
      <c r="R100" s="5"/>
      <c r="S100" s="5"/>
      <c r="T100" s="5"/>
      <c r="U100" s="5"/>
      <c r="V100" s="5"/>
    </row>
    <row r="101" spans="1:22" x14ac:dyDescent="0.2">
      <c r="A101" s="5"/>
      <c r="B101" s="5"/>
      <c r="C101" s="5"/>
      <c r="D101" s="5"/>
      <c r="E101" s="5"/>
      <c r="F101" s="5"/>
      <c r="G101" s="5"/>
      <c r="H101" s="5"/>
      <c r="I101" s="5"/>
      <c r="J101" s="5"/>
      <c r="K101" s="5"/>
      <c r="L101" s="5"/>
      <c r="M101" s="5"/>
      <c r="N101" s="5"/>
      <c r="O101" s="5"/>
      <c r="P101" s="5"/>
      <c r="Q101" s="5"/>
      <c r="R101" s="5"/>
      <c r="S101" s="5"/>
      <c r="T101" s="5"/>
      <c r="U101" s="5"/>
      <c r="V101" s="5"/>
    </row>
    <row r="102" spans="1:22" x14ac:dyDescent="0.2">
      <c r="A102" s="5"/>
      <c r="B102" s="5"/>
      <c r="C102" s="5"/>
      <c r="D102" s="5"/>
      <c r="E102" s="5"/>
      <c r="F102" s="5"/>
      <c r="G102" s="5"/>
      <c r="H102" s="5"/>
      <c r="I102" s="5"/>
      <c r="J102" s="5"/>
      <c r="K102" s="5"/>
      <c r="L102" s="5"/>
      <c r="M102" s="5"/>
      <c r="N102" s="5"/>
      <c r="O102" s="5"/>
      <c r="P102" s="5"/>
      <c r="Q102" s="5"/>
      <c r="R102" s="5"/>
      <c r="S102" s="5"/>
      <c r="T102" s="5"/>
      <c r="U102" s="5"/>
      <c r="V102" s="5"/>
    </row>
    <row r="103" spans="1:22" x14ac:dyDescent="0.2">
      <c r="A103" s="5"/>
      <c r="B103" s="5"/>
      <c r="C103" s="5"/>
      <c r="D103" s="5"/>
      <c r="E103" s="5"/>
      <c r="F103" s="5"/>
      <c r="G103" s="5"/>
      <c r="H103" s="5"/>
      <c r="I103" s="5"/>
      <c r="J103" s="5"/>
      <c r="K103" s="5"/>
      <c r="L103" s="5"/>
      <c r="M103" s="5"/>
      <c r="N103" s="5"/>
      <c r="O103" s="5"/>
      <c r="P103" s="5"/>
      <c r="Q103" s="5"/>
      <c r="R103" s="5"/>
      <c r="S103" s="5"/>
      <c r="T103" s="5"/>
      <c r="U103" s="5"/>
      <c r="V103" s="5"/>
    </row>
    <row r="104" spans="1:22" x14ac:dyDescent="0.2">
      <c r="A104" s="5"/>
      <c r="B104" s="5"/>
      <c r="C104" s="5"/>
      <c r="D104" s="5"/>
      <c r="E104" s="5"/>
      <c r="F104" s="5"/>
      <c r="G104" s="5"/>
      <c r="H104" s="5"/>
      <c r="I104" s="5"/>
      <c r="J104" s="5"/>
      <c r="K104" s="5"/>
      <c r="L104" s="5"/>
      <c r="M104" s="5"/>
      <c r="N104" s="5"/>
      <c r="O104" s="5"/>
      <c r="P104" s="5"/>
      <c r="Q104" s="5"/>
      <c r="R104" s="5"/>
      <c r="S104" s="5"/>
      <c r="T104" s="5"/>
      <c r="U104" s="5"/>
      <c r="V104" s="5"/>
    </row>
    <row r="105" spans="1:22" x14ac:dyDescent="0.2">
      <c r="A105" s="5"/>
      <c r="B105" s="5"/>
      <c r="C105" s="5"/>
      <c r="D105" s="5"/>
      <c r="E105" s="5"/>
      <c r="F105" s="5"/>
      <c r="G105" s="5"/>
      <c r="H105" s="5"/>
      <c r="I105" s="5"/>
      <c r="J105" s="5"/>
      <c r="K105" s="5"/>
      <c r="L105" s="5"/>
      <c r="M105" s="5"/>
      <c r="N105" s="5"/>
      <c r="O105" s="5"/>
      <c r="P105" s="5"/>
      <c r="Q105" s="5"/>
      <c r="R105" s="5"/>
      <c r="S105" s="5"/>
      <c r="T105" s="5"/>
      <c r="U105" s="5"/>
      <c r="V105" s="5"/>
    </row>
    <row r="106" spans="1:22" x14ac:dyDescent="0.2">
      <c r="A106" s="5"/>
      <c r="B106" s="5"/>
      <c r="C106" s="5"/>
      <c r="D106" s="5"/>
      <c r="E106" s="5"/>
      <c r="F106" s="5"/>
      <c r="G106" s="5"/>
      <c r="H106" s="5"/>
      <c r="I106" s="5"/>
      <c r="J106" s="5"/>
      <c r="K106" s="5"/>
      <c r="L106" s="5"/>
      <c r="M106" s="5"/>
      <c r="N106" s="5"/>
      <c r="O106" s="5"/>
      <c r="P106" s="5"/>
      <c r="Q106" s="5"/>
      <c r="R106" s="5"/>
      <c r="S106" s="5"/>
      <c r="T106" s="5"/>
      <c r="U106" s="5"/>
      <c r="V106" s="5"/>
    </row>
    <row r="107" spans="1:22" x14ac:dyDescent="0.2">
      <c r="A107" s="5"/>
      <c r="B107" s="5"/>
      <c r="C107" s="5"/>
      <c r="D107" s="5"/>
      <c r="E107" s="5"/>
      <c r="F107" s="5"/>
      <c r="G107" s="5"/>
      <c r="H107" s="5"/>
      <c r="I107" s="5"/>
      <c r="J107" s="5"/>
      <c r="K107" s="5"/>
      <c r="L107" s="5"/>
      <c r="M107" s="5"/>
      <c r="N107" s="5"/>
      <c r="O107" s="5"/>
      <c r="P107" s="5"/>
      <c r="Q107" s="5"/>
      <c r="R107" s="5"/>
      <c r="S107" s="5"/>
      <c r="T107" s="5"/>
      <c r="U107" s="5"/>
      <c r="V107" s="5"/>
    </row>
    <row r="108" spans="1:22" x14ac:dyDescent="0.2">
      <c r="A108" s="5"/>
      <c r="B108" s="5"/>
      <c r="C108" s="5"/>
      <c r="D108" s="5"/>
      <c r="E108" s="5"/>
      <c r="F108" s="5"/>
      <c r="G108" s="5"/>
      <c r="H108" s="5"/>
      <c r="I108" s="5"/>
      <c r="J108" s="5"/>
      <c r="K108" s="5"/>
      <c r="L108" s="5"/>
      <c r="M108" s="5"/>
      <c r="N108" s="5"/>
      <c r="O108" s="5"/>
      <c r="P108" s="5"/>
      <c r="Q108" s="5"/>
      <c r="R108" s="5"/>
      <c r="S108" s="5"/>
      <c r="T108" s="5"/>
      <c r="U108" s="5"/>
      <c r="V108" s="5"/>
    </row>
    <row r="109" spans="1:22" x14ac:dyDescent="0.2">
      <c r="A109" s="5"/>
      <c r="B109" s="5"/>
      <c r="C109" s="5"/>
      <c r="D109" s="5"/>
      <c r="E109" s="5"/>
      <c r="F109" s="5"/>
      <c r="G109" s="5"/>
      <c r="H109" s="5"/>
      <c r="I109" s="5"/>
      <c r="J109" s="5"/>
      <c r="K109" s="5"/>
      <c r="L109" s="5"/>
      <c r="M109" s="5"/>
      <c r="N109" s="5"/>
      <c r="O109" s="5"/>
      <c r="P109" s="5"/>
      <c r="Q109" s="5"/>
      <c r="R109" s="5"/>
      <c r="S109" s="5"/>
      <c r="T109" s="5"/>
      <c r="U109" s="5"/>
      <c r="V109" s="5"/>
    </row>
    <row r="110" spans="1:22" x14ac:dyDescent="0.2">
      <c r="A110" s="5"/>
      <c r="B110" s="5"/>
      <c r="C110" s="5"/>
      <c r="D110" s="5"/>
      <c r="E110" s="5"/>
      <c r="F110" s="5"/>
      <c r="G110" s="5"/>
      <c r="H110" s="5"/>
      <c r="I110" s="5"/>
      <c r="J110" s="5"/>
      <c r="K110" s="5"/>
      <c r="L110" s="5"/>
      <c r="M110" s="5"/>
      <c r="N110" s="5"/>
      <c r="O110" s="5"/>
      <c r="P110" s="5"/>
      <c r="Q110" s="5"/>
      <c r="R110" s="5"/>
      <c r="S110" s="5"/>
      <c r="T110" s="5"/>
      <c r="U110" s="5"/>
      <c r="V110" s="5"/>
    </row>
    <row r="111" spans="1:22" x14ac:dyDescent="0.2">
      <c r="A111" s="5"/>
      <c r="B111" s="5"/>
      <c r="C111" s="5"/>
      <c r="D111" s="5"/>
      <c r="E111" s="5"/>
      <c r="F111" s="5"/>
      <c r="G111" s="5"/>
      <c r="H111" s="5"/>
      <c r="I111" s="5"/>
      <c r="J111" s="5"/>
      <c r="K111" s="5"/>
      <c r="L111" s="5"/>
      <c r="M111" s="5"/>
      <c r="N111" s="5"/>
      <c r="O111" s="5"/>
      <c r="P111" s="5"/>
      <c r="Q111" s="5"/>
      <c r="R111" s="5"/>
      <c r="S111" s="5"/>
      <c r="T111" s="5"/>
      <c r="U111" s="5"/>
      <c r="V111" s="5"/>
    </row>
    <row r="112" spans="1:22" x14ac:dyDescent="0.2">
      <c r="A112" s="5"/>
      <c r="B112" s="5"/>
      <c r="C112" s="5"/>
      <c r="D112" s="5"/>
      <c r="E112" s="5"/>
      <c r="F112" s="5"/>
      <c r="G112" s="5"/>
      <c r="H112" s="5"/>
      <c r="I112" s="5"/>
      <c r="J112" s="5"/>
      <c r="K112" s="5"/>
      <c r="L112" s="5"/>
      <c r="M112" s="5"/>
      <c r="N112" s="5"/>
      <c r="O112" s="5"/>
      <c r="P112" s="5"/>
      <c r="Q112" s="5"/>
      <c r="R112" s="5"/>
      <c r="S112" s="5"/>
      <c r="T112" s="5"/>
      <c r="U112" s="5"/>
      <c r="V112" s="5"/>
    </row>
    <row r="113" spans="1:22" x14ac:dyDescent="0.2">
      <c r="A113" s="5"/>
      <c r="B113" s="5"/>
      <c r="C113" s="5"/>
      <c r="D113" s="5"/>
      <c r="E113" s="5"/>
      <c r="F113" s="5"/>
      <c r="G113" s="5"/>
      <c r="H113" s="5"/>
      <c r="I113" s="5"/>
      <c r="J113" s="5"/>
      <c r="K113" s="5"/>
      <c r="L113" s="5"/>
      <c r="M113" s="5"/>
      <c r="N113" s="5"/>
      <c r="O113" s="5"/>
      <c r="P113" s="5"/>
      <c r="Q113" s="5"/>
      <c r="R113" s="5"/>
      <c r="S113" s="5"/>
      <c r="T113" s="5"/>
      <c r="U113" s="5"/>
      <c r="V113" s="5"/>
    </row>
    <row r="114" spans="1:22" x14ac:dyDescent="0.2">
      <c r="A114" s="5"/>
      <c r="B114" s="5"/>
      <c r="C114" s="5"/>
      <c r="D114" s="5"/>
      <c r="E114" s="5"/>
      <c r="F114" s="5"/>
      <c r="G114" s="5"/>
      <c r="H114" s="5"/>
      <c r="I114" s="5"/>
      <c r="J114" s="5"/>
      <c r="K114" s="5"/>
      <c r="L114" s="5"/>
      <c r="M114" s="5"/>
      <c r="N114" s="5"/>
      <c r="O114" s="5"/>
      <c r="P114" s="5"/>
      <c r="Q114" s="5"/>
      <c r="R114" s="5"/>
      <c r="S114" s="5"/>
      <c r="T114" s="5"/>
      <c r="U114" s="5"/>
      <c r="V114" s="5"/>
    </row>
    <row r="115" spans="1:22" x14ac:dyDescent="0.2">
      <c r="A115" s="5"/>
      <c r="B115" s="5"/>
      <c r="C115" s="5"/>
      <c r="D115" s="5"/>
      <c r="E115" s="5"/>
      <c r="F115" s="5"/>
      <c r="G115" s="5"/>
      <c r="H115" s="5"/>
      <c r="I115" s="5"/>
      <c r="J115" s="5"/>
      <c r="K115" s="5"/>
      <c r="L115" s="5"/>
      <c r="M115" s="5"/>
      <c r="N115" s="5"/>
      <c r="O115" s="5"/>
      <c r="P115" s="5"/>
      <c r="Q115" s="5"/>
      <c r="R115" s="5"/>
      <c r="S115" s="5"/>
      <c r="T115" s="5"/>
      <c r="U115" s="5"/>
      <c r="V115" s="5"/>
    </row>
    <row r="116" spans="1:22" x14ac:dyDescent="0.2">
      <c r="A116" s="5"/>
      <c r="B116" s="5"/>
      <c r="C116" s="5"/>
      <c r="D116" s="5"/>
      <c r="E116" s="5"/>
      <c r="F116" s="5"/>
      <c r="G116" s="5"/>
      <c r="H116" s="5"/>
      <c r="I116" s="5"/>
      <c r="J116" s="5"/>
      <c r="K116" s="5"/>
      <c r="L116" s="5"/>
      <c r="M116" s="5"/>
      <c r="N116" s="5"/>
      <c r="O116" s="5"/>
      <c r="P116" s="5"/>
      <c r="Q116" s="5"/>
      <c r="R116" s="5"/>
      <c r="S116" s="5"/>
      <c r="T116" s="5"/>
      <c r="U116" s="5"/>
      <c r="V116" s="5"/>
    </row>
    <row r="117" spans="1:22" x14ac:dyDescent="0.2">
      <c r="A117" s="5"/>
      <c r="B117" s="5"/>
      <c r="C117" s="5"/>
      <c r="D117" s="5"/>
      <c r="E117" s="5"/>
      <c r="F117" s="5"/>
      <c r="G117" s="5"/>
      <c r="H117" s="5"/>
      <c r="I117" s="5"/>
      <c r="J117" s="5"/>
      <c r="K117" s="5"/>
      <c r="L117" s="5"/>
      <c r="M117" s="5"/>
      <c r="N117" s="5"/>
      <c r="O117" s="5"/>
      <c r="P117" s="5"/>
      <c r="Q117" s="5"/>
      <c r="R117" s="5"/>
      <c r="S117" s="5"/>
      <c r="T117" s="5"/>
      <c r="U117" s="5"/>
      <c r="V117" s="5"/>
    </row>
    <row r="118" spans="1:22" x14ac:dyDescent="0.2">
      <c r="A118" s="5"/>
      <c r="B118" s="5"/>
      <c r="C118" s="5"/>
      <c r="D118" s="5"/>
      <c r="E118" s="5"/>
      <c r="F118" s="5"/>
      <c r="G118" s="5"/>
      <c r="H118" s="5"/>
      <c r="I118" s="5"/>
      <c r="J118" s="5"/>
      <c r="K118" s="5"/>
      <c r="L118" s="5"/>
      <c r="M118" s="5"/>
      <c r="N118" s="5"/>
      <c r="O118" s="5"/>
      <c r="P118" s="5"/>
      <c r="Q118" s="5"/>
      <c r="R118" s="5"/>
      <c r="S118" s="5"/>
      <c r="T118" s="5"/>
      <c r="U118" s="5"/>
      <c r="V118" s="5"/>
    </row>
    <row r="119" spans="1:22" x14ac:dyDescent="0.2">
      <c r="A119" s="5"/>
      <c r="B119" s="5"/>
      <c r="C119" s="5"/>
      <c r="D119" s="5"/>
      <c r="E119" s="5"/>
      <c r="F119" s="5"/>
      <c r="G119" s="5"/>
      <c r="H119" s="5"/>
      <c r="I119" s="5"/>
      <c r="J119" s="5"/>
      <c r="K119" s="5"/>
      <c r="L119" s="5"/>
      <c r="M119" s="5"/>
      <c r="N119" s="5"/>
      <c r="O119" s="5"/>
      <c r="P119" s="5"/>
      <c r="Q119" s="5"/>
      <c r="R119" s="5"/>
      <c r="S119" s="5"/>
      <c r="T119" s="5"/>
      <c r="U119" s="5"/>
      <c r="V119" s="5"/>
    </row>
  </sheetData>
  <sheetProtection password="EFF1" sheet="1" objects="1" scenarios="1" selectLockedCells="1"/>
  <phoneticPr fontId="3" type="noConversion"/>
  <pageMargins left="0.74803149606299213" right="0.74803149606299213" top="0.98425196850393704" bottom="0.78740157480314965" header="0.51181102362204722" footer="0.51181102362204722"/>
  <pageSetup paperSize="9" orientation="portrait" r:id="rId1"/>
  <headerFooter alignWithMargins="0">
    <oddFooter>&amp;L&amp;"Arial,Italic"ABCB Lighting Calculator v2.20 • Help screen printout&amp;R&amp;"Arial,Italic"page &amp;P of &amp;N</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filterMode="1" enableFormatConditionsCalculation="0"/>
  <dimension ref="A1:EC225"/>
  <sheetViews>
    <sheetView showGridLines="0" showRowColHeaders="0" topLeftCell="B2" zoomScale="90" zoomScaleNormal="90" workbookViewId="0">
      <selection activeCell="D11" sqref="D11:L11"/>
    </sheetView>
  </sheetViews>
  <sheetFormatPr defaultColWidth="8.85546875" defaultRowHeight="12.75" x14ac:dyDescent="0.2"/>
  <cols>
    <col min="1" max="1" width="5.140625" style="45" hidden="1" customWidth="1"/>
    <col min="2" max="2" width="2.7109375" style="45" customWidth="1"/>
    <col min="3" max="3" width="3" style="44" bestFit="1" customWidth="1"/>
    <col min="4" max="4" width="17" style="45" customWidth="1"/>
    <col min="5" max="5" width="12.42578125" style="45" customWidth="1"/>
    <col min="6" max="6" width="10.140625" style="45" customWidth="1"/>
    <col min="7" max="7" width="12.28515625" style="45" customWidth="1"/>
    <col min="8" max="9" width="9.5703125" style="45" customWidth="1"/>
    <col min="10" max="10" width="17.5703125" style="47" customWidth="1"/>
    <col min="11" max="11" width="5.28515625" style="47" customWidth="1"/>
    <col min="12" max="12" width="6.42578125" style="47" customWidth="1"/>
    <col min="13" max="13" width="11.85546875" style="47" customWidth="1"/>
    <col min="14" max="14" width="17.5703125" style="47" customWidth="1"/>
    <col min="15" max="15" width="5.28515625" style="667" customWidth="1"/>
    <col min="16" max="16" width="6.42578125" style="667" customWidth="1"/>
    <col min="17" max="17" width="11.85546875" style="47" customWidth="1"/>
    <col min="18" max="18" width="11.140625" style="45" customWidth="1"/>
    <col min="19" max="19" width="10.7109375" style="45" customWidth="1"/>
    <col min="20" max="20" width="14.28515625" style="45" customWidth="1" collapsed="1"/>
    <col min="21" max="21" width="5" hidden="1" customWidth="1"/>
    <col min="22" max="22" width="11.7109375" style="45" hidden="1" customWidth="1"/>
    <col min="23" max="23" width="12.140625" style="45" hidden="1" customWidth="1"/>
    <col min="24" max="27" width="11.140625" style="45" hidden="1" customWidth="1"/>
    <col min="28" max="29" width="11.140625" style="48" hidden="1" customWidth="1"/>
    <col min="30" max="30" width="11.140625" style="45" hidden="1" customWidth="1"/>
    <col min="31" max="45" width="11" style="45" hidden="1" customWidth="1"/>
    <col min="46" max="46" width="9.140625" style="45" hidden="1" customWidth="1" collapsed="1"/>
    <col min="47" max="47" width="14.42578125" style="45" hidden="1" customWidth="1"/>
    <col min="48" max="50" width="11.140625" style="45" hidden="1" customWidth="1"/>
    <col min="51" max="51" width="10" style="45" hidden="1" customWidth="1"/>
    <col min="52" max="53" width="11.28515625" style="45" hidden="1" customWidth="1"/>
    <col min="54" max="54" width="11.140625" style="45" hidden="1" customWidth="1"/>
    <col min="55" max="56" width="8.42578125" style="45" hidden="1" customWidth="1"/>
    <col min="57" max="58" width="10.5703125" style="45" hidden="1" customWidth="1"/>
    <col min="59" max="59" width="36.28515625" style="641" hidden="1" customWidth="1"/>
    <col min="60" max="61" width="36.28515625" style="45" hidden="1" customWidth="1"/>
    <col min="62" max="62" width="36.42578125" style="45" hidden="1" customWidth="1"/>
    <col min="63" max="63" width="42" style="45" hidden="1" customWidth="1"/>
    <col min="64" max="66" width="13.7109375" style="45" hidden="1" customWidth="1"/>
    <col min="67" max="67" width="12.140625" style="45" hidden="1" customWidth="1"/>
    <col min="68" max="68" width="14.7109375" style="45" hidden="1" customWidth="1"/>
    <col min="69" max="73" width="12.140625" style="45" hidden="1" customWidth="1"/>
    <col min="74" max="74" width="12" style="63" hidden="1" customWidth="1"/>
    <col min="75" max="75" width="12" style="45" hidden="1" customWidth="1"/>
    <col min="76" max="76" width="15.140625" style="45" hidden="1" customWidth="1"/>
    <col min="77" max="77" width="2.7109375" style="45" hidden="1" customWidth="1"/>
    <col min="78" max="78" width="10.7109375" style="45" hidden="1" customWidth="1"/>
    <col min="79" max="79" width="2.7109375" style="45" hidden="1" customWidth="1"/>
    <col min="80" max="81" width="6.28515625" style="45" hidden="1" customWidth="1"/>
    <col min="82" max="82" width="9.140625" style="45" hidden="1" customWidth="1"/>
    <col min="83" max="83" width="5" hidden="1" customWidth="1"/>
    <col min="84" max="84" width="1.85546875" style="45" customWidth="1"/>
    <col min="85" max="85" width="2" style="45" customWidth="1"/>
    <col min="86" max="86" width="9.140625" style="45" customWidth="1"/>
    <col min="87" max="87" width="6.85546875" style="45" customWidth="1"/>
    <col min="88" max="88" width="2.140625" style="45" customWidth="1"/>
    <col min="89" max="89" width="4.28515625" style="45" customWidth="1"/>
    <col min="90" max="90" width="16.42578125" style="45" customWidth="1"/>
    <col min="91" max="91" width="52.7109375" style="45" customWidth="1"/>
    <col min="92" max="92" width="18.28515625" style="45" customWidth="1"/>
    <col min="93" max="94" width="11.42578125" style="45" customWidth="1"/>
    <col min="95" max="95" width="18.42578125" style="45" customWidth="1"/>
    <col min="96" max="96" width="2.42578125" style="45" customWidth="1"/>
    <col min="97" max="97" width="2.28515625" style="45" customWidth="1"/>
    <col min="98" max="110" width="8.85546875" style="45" customWidth="1"/>
    <col min="111" max="111" width="8.85546875" style="45"/>
    <col min="112" max="114" width="8.85546875" style="45" customWidth="1"/>
    <col min="115" max="115" width="10.140625" style="45" customWidth="1"/>
    <col min="116" max="121" width="8.85546875" style="45" customWidth="1"/>
    <col min="122" max="122" width="10.28515625" style="45" customWidth="1"/>
    <col min="123" max="123" width="10.85546875" style="45" customWidth="1"/>
    <col min="124" max="129" width="8.85546875" style="45" customWidth="1"/>
    <col min="130" max="131" width="9.7109375" style="45" customWidth="1"/>
    <col min="132" max="132" width="7" style="45" customWidth="1"/>
    <col min="133" max="135" width="8.85546875" style="45" customWidth="1"/>
    <col min="136" max="16384" width="8.85546875" style="45"/>
  </cols>
  <sheetData>
    <row r="1" spans="1:132" ht="12.75" hidden="1" customHeight="1" x14ac:dyDescent="0.2">
      <c r="A1" s="64"/>
      <c r="CF1" s="189"/>
      <c r="CG1" s="64"/>
      <c r="CH1" s="64"/>
      <c r="CI1" s="64"/>
      <c r="CJ1" s="64"/>
      <c r="CK1" s="64"/>
      <c r="CL1" s="64"/>
      <c r="CM1" s="64"/>
      <c r="CN1" s="64"/>
      <c r="CO1" s="64"/>
      <c r="CP1" s="64"/>
      <c r="CQ1" s="64"/>
      <c r="CR1" s="64"/>
      <c r="CS1" s="64"/>
      <c r="CT1" s="64"/>
      <c r="CU1" s="64"/>
      <c r="CV1" s="64"/>
      <c r="CW1" s="64"/>
      <c r="CX1" s="64"/>
      <c r="CY1" s="64"/>
      <c r="CZ1" s="64"/>
      <c r="DA1" s="64"/>
      <c r="DB1" s="64"/>
      <c r="DC1" s="64"/>
      <c r="DD1" s="64"/>
      <c r="DE1" s="64"/>
      <c r="DF1" s="64"/>
    </row>
    <row r="2" spans="1:132" x14ac:dyDescent="0.2">
      <c r="A2" s="64"/>
      <c r="CF2" s="189"/>
      <c r="CG2" s="187"/>
      <c r="CH2" s="64"/>
      <c r="CI2" s="64"/>
      <c r="CJ2" s="64"/>
      <c r="CK2" s="64"/>
      <c r="CL2" s="64"/>
      <c r="CM2" s="64"/>
      <c r="CN2" s="64"/>
      <c r="CO2" s="64"/>
      <c r="CP2" s="64"/>
      <c r="CQ2" s="64"/>
      <c r="CR2" s="64"/>
      <c r="CS2" s="64"/>
      <c r="CT2" s="64"/>
      <c r="CU2" s="64"/>
      <c r="CV2" s="64"/>
      <c r="CW2" s="64"/>
      <c r="CX2" s="64"/>
      <c r="CY2" s="64"/>
      <c r="CZ2" s="64"/>
      <c r="DA2" s="64"/>
      <c r="DB2" s="64"/>
      <c r="DC2" s="64"/>
      <c r="DD2" s="64"/>
      <c r="DE2" s="64"/>
      <c r="DF2" s="64"/>
    </row>
    <row r="3" spans="1:132" x14ac:dyDescent="0.2">
      <c r="A3" s="64"/>
      <c r="D3" s="335" t="s">
        <v>524</v>
      </c>
      <c r="CF3" s="189"/>
      <c r="CG3" s="187"/>
      <c r="CH3" s="64"/>
      <c r="CI3" s="64"/>
      <c r="CJ3" s="64"/>
      <c r="CK3" s="64"/>
      <c r="CL3" s="64"/>
      <c r="CM3" s="64"/>
      <c r="CN3" s="64"/>
      <c r="CO3" s="64"/>
      <c r="CP3" s="64"/>
      <c r="CQ3" s="64"/>
      <c r="CR3" s="64"/>
      <c r="CS3" s="64"/>
      <c r="CT3" s="64"/>
      <c r="CU3" s="64"/>
      <c r="CV3" s="64"/>
      <c r="CW3" s="64"/>
      <c r="CX3" s="64"/>
      <c r="CY3" s="64"/>
      <c r="CZ3" s="64"/>
      <c r="DA3" s="64"/>
      <c r="DB3" s="64"/>
      <c r="DC3" s="64"/>
      <c r="DD3" s="64"/>
      <c r="DE3" s="64"/>
      <c r="DF3" s="64"/>
    </row>
    <row r="4" spans="1:132" x14ac:dyDescent="0.2">
      <c r="A4" s="64"/>
      <c r="CF4" s="189"/>
      <c r="CG4" s="187"/>
      <c r="CH4" s="64"/>
      <c r="CI4" s="64"/>
      <c r="CJ4" s="64"/>
      <c r="CK4" s="64"/>
      <c r="CL4" s="64"/>
      <c r="CM4" s="64"/>
      <c r="CN4" s="64"/>
      <c r="CO4" s="64"/>
      <c r="CP4" s="64"/>
      <c r="CQ4" s="64"/>
      <c r="CR4" s="64"/>
      <c r="CS4" s="64"/>
      <c r="CT4" s="64"/>
      <c r="CU4" s="64"/>
      <c r="CV4" s="64"/>
      <c r="CW4" s="64"/>
      <c r="CX4" s="64"/>
      <c r="CY4" s="64"/>
      <c r="CZ4" s="64"/>
      <c r="DA4" s="64"/>
      <c r="DB4" s="64"/>
      <c r="DC4" s="64"/>
      <c r="DD4" s="64"/>
      <c r="DE4" s="64"/>
      <c r="DF4" s="64"/>
    </row>
    <row r="5" spans="1:132" x14ac:dyDescent="0.2">
      <c r="A5" s="64"/>
      <c r="CF5" s="189"/>
      <c r="CG5" s="187"/>
      <c r="CH5" s="64"/>
      <c r="CI5" s="64"/>
      <c r="CJ5" s="64"/>
      <c r="CK5" s="64"/>
      <c r="CL5" s="64"/>
      <c r="CM5" s="64"/>
      <c r="CN5" s="64"/>
      <c r="CO5" s="64"/>
      <c r="CP5" s="64"/>
      <c r="CQ5" s="64"/>
      <c r="CR5" s="64"/>
      <c r="CS5" s="64"/>
      <c r="CT5" s="64"/>
      <c r="CU5" s="64"/>
      <c r="CV5" s="64"/>
      <c r="CW5" s="64"/>
      <c r="CX5" s="64"/>
      <c r="CY5" s="64"/>
      <c r="CZ5" s="64"/>
      <c r="DA5" s="64"/>
      <c r="DB5" s="64"/>
      <c r="DC5" s="64"/>
      <c r="DD5" s="64"/>
      <c r="DE5" s="64"/>
      <c r="DF5" s="64"/>
    </row>
    <row r="6" spans="1:132" ht="12.75" hidden="1" customHeight="1" x14ac:dyDescent="0.2">
      <c r="A6" s="64"/>
      <c r="CF6" s="189"/>
      <c r="CG6" s="187"/>
      <c r="CH6" s="64"/>
      <c r="CI6" s="64"/>
      <c r="CJ6" s="64"/>
      <c r="CK6" s="64"/>
      <c r="CL6" s="64"/>
      <c r="CM6" s="64"/>
      <c r="CN6" s="64"/>
      <c r="CO6" s="64"/>
      <c r="CP6" s="64"/>
      <c r="CQ6" s="64"/>
      <c r="CR6" s="64"/>
      <c r="CS6" s="64"/>
      <c r="CT6" s="64"/>
      <c r="CU6" s="64"/>
      <c r="CV6" s="64"/>
      <c r="CW6" s="64"/>
      <c r="CX6" s="64"/>
      <c r="CY6" s="64"/>
      <c r="CZ6" s="64"/>
      <c r="DA6" s="64"/>
      <c r="DB6" s="64"/>
      <c r="DC6" s="64"/>
      <c r="DD6" s="64"/>
      <c r="DE6" s="64"/>
      <c r="DF6" s="64"/>
    </row>
    <row r="7" spans="1:132" ht="12.75" hidden="1" customHeight="1" x14ac:dyDescent="0.2">
      <c r="A7" s="64"/>
      <c r="G7" s="46"/>
      <c r="H7" s="46"/>
      <c r="CF7" s="189"/>
      <c r="CG7" s="187"/>
      <c r="CH7" s="64"/>
      <c r="CI7" s="64"/>
      <c r="CJ7" s="64"/>
      <c r="CK7" s="64"/>
      <c r="CL7" s="64"/>
      <c r="CM7" s="64"/>
      <c r="CN7" s="64"/>
      <c r="CO7" s="64"/>
      <c r="CP7" s="64"/>
      <c r="CQ7" s="64"/>
      <c r="CR7" s="64"/>
      <c r="CS7" s="64"/>
      <c r="CT7" s="64"/>
      <c r="CU7" s="64"/>
      <c r="CV7" s="64"/>
      <c r="CW7" s="64"/>
      <c r="CX7" s="64"/>
      <c r="CY7" s="64"/>
      <c r="CZ7" s="64"/>
      <c r="DA7" s="64"/>
      <c r="DB7" s="64"/>
      <c r="DC7" s="64"/>
      <c r="DD7" s="64"/>
      <c r="DE7" s="64"/>
      <c r="DF7" s="64"/>
    </row>
    <row r="8" spans="1:132" ht="12.75" hidden="1" customHeight="1" x14ac:dyDescent="0.2">
      <c r="A8" s="64"/>
      <c r="H8" s="46"/>
      <c r="I8" s="46"/>
      <c r="CF8" s="189"/>
      <c r="CG8" s="187"/>
      <c r="CH8" s="64"/>
      <c r="CI8" s="64"/>
      <c r="CJ8" s="64"/>
      <c r="CK8" s="64"/>
      <c r="CL8" s="64"/>
      <c r="CM8" s="64"/>
      <c r="CN8" s="64"/>
      <c r="CO8" s="64"/>
      <c r="CP8" s="64"/>
      <c r="CQ8" s="64"/>
      <c r="CR8" s="64"/>
      <c r="CS8" s="64"/>
      <c r="CT8" s="64"/>
      <c r="CU8" s="64"/>
      <c r="CV8" s="64"/>
      <c r="CW8" s="64"/>
      <c r="CX8" s="64"/>
      <c r="CY8" s="64"/>
      <c r="CZ8" s="64"/>
      <c r="DA8" s="64"/>
      <c r="DB8" s="64"/>
      <c r="DC8" s="64"/>
      <c r="DD8" s="64"/>
      <c r="DE8" s="64"/>
      <c r="DF8" s="64"/>
    </row>
    <row r="9" spans="1:132" ht="12.75" hidden="1" customHeight="1" x14ac:dyDescent="0.2">
      <c r="A9" s="64"/>
      <c r="H9" s="46"/>
      <c r="N9" s="45"/>
      <c r="CF9" s="189"/>
      <c r="CG9" s="187"/>
      <c r="CH9" s="64"/>
      <c r="CI9" s="64"/>
      <c r="CS9" s="64"/>
      <c r="CT9" s="64"/>
      <c r="CU9" s="64"/>
      <c r="CV9" s="64"/>
      <c r="CW9" s="64"/>
      <c r="CX9" s="64"/>
      <c r="CY9" s="64"/>
      <c r="CZ9" s="64"/>
      <c r="DA9" s="64"/>
      <c r="DB9" s="64"/>
      <c r="DC9" s="64"/>
      <c r="DD9" s="64"/>
      <c r="DE9" s="64"/>
      <c r="DF9" s="64"/>
    </row>
    <row r="10" spans="1:132" x14ac:dyDescent="0.2">
      <c r="A10" s="64"/>
      <c r="D10" s="45" t="str">
        <f>IF(NOT(J92),"Building name/description","")</f>
        <v/>
      </c>
      <c r="H10" s="46"/>
      <c r="N10" s="45" t="str">
        <f>IF(NOT(J94),"Classification","")</f>
        <v>Classification</v>
      </c>
      <c r="O10" s="109"/>
      <c r="X10" s="45" t="b">
        <f>OR(ISNUMBER(V28), ISNUMBER(W28))</f>
        <v>0</v>
      </c>
      <c r="Y10" s="361" t="s">
        <v>365</v>
      </c>
      <c r="CF10" s="189"/>
      <c r="CG10" s="187"/>
      <c r="CH10" s="64"/>
      <c r="CI10" s="64"/>
      <c r="CS10" s="187"/>
      <c r="CT10" s="64"/>
      <c r="CU10" s="64"/>
      <c r="CV10" s="64"/>
      <c r="CW10" s="64"/>
      <c r="CX10" s="64"/>
      <c r="CY10" s="64"/>
      <c r="CZ10" s="64"/>
      <c r="DA10" s="64"/>
      <c r="DB10" s="64"/>
      <c r="DC10" s="64"/>
      <c r="DD10" s="64"/>
      <c r="DE10" s="64"/>
      <c r="DF10" s="64"/>
      <c r="EB10" s="576" t="s">
        <v>451</v>
      </c>
    </row>
    <row r="11" spans="1:132" ht="15" x14ac:dyDescent="0.2">
      <c r="A11" s="64"/>
      <c r="C11" s="509"/>
      <c r="D11" s="764"/>
      <c r="E11" s="765"/>
      <c r="F11" s="765"/>
      <c r="G11" s="766"/>
      <c r="H11" s="766"/>
      <c r="I11" s="766"/>
      <c r="J11" s="766"/>
      <c r="K11" s="766"/>
      <c r="L11" s="767"/>
      <c r="M11" s="294"/>
      <c r="N11" s="510"/>
      <c r="O11" s="380" t="str">
        <f>IF(ClassificationTwo=Class2,"This calculator is applicable only to a sole-occupancy unit (SOU).",IF(ClassificationTwo=Class10,"This calculator is not applicable to Classes 10b or 10c.",""))</f>
        <v/>
      </c>
      <c r="P11" s="97"/>
      <c r="Q11" s="97"/>
      <c r="R11" s="97"/>
      <c r="S11" s="97"/>
      <c r="T11" s="271"/>
      <c r="CF11" s="189"/>
      <c r="CG11" s="187"/>
      <c r="CH11" s="64"/>
      <c r="CI11" s="64"/>
      <c r="CS11" s="187"/>
      <c r="CT11" s="64"/>
      <c r="CU11" s="64"/>
      <c r="CV11" s="64"/>
      <c r="CW11" s="64"/>
      <c r="CX11" s="64"/>
      <c r="CY11" s="64"/>
      <c r="CZ11" s="64"/>
      <c r="DA11" s="64"/>
      <c r="DB11" s="64"/>
      <c r="DC11" s="64"/>
      <c r="DD11" s="64"/>
      <c r="DE11" s="64"/>
      <c r="DF11" s="64"/>
      <c r="EB11" s="575" t="b">
        <f>COUNTA(DescriptionTwo,ClassificationTwo)=2</f>
        <v>0</v>
      </c>
    </row>
    <row r="12" spans="1:132" ht="6" customHeight="1" x14ac:dyDescent="0.2">
      <c r="A12" s="64"/>
      <c r="H12" s="46"/>
      <c r="X12" s="45" t="s">
        <v>419</v>
      </c>
      <c r="CF12" s="189"/>
      <c r="CG12" s="187"/>
      <c r="CH12" s="64"/>
      <c r="CI12" s="64"/>
      <c r="CS12" s="187"/>
      <c r="CT12" s="64"/>
      <c r="CU12" s="64"/>
      <c r="CV12" s="64"/>
      <c r="CW12" s="64"/>
      <c r="CX12" s="64"/>
      <c r="CY12" s="64"/>
      <c r="CZ12" s="64"/>
      <c r="DA12" s="64"/>
      <c r="DB12" s="64"/>
      <c r="DC12" s="64"/>
      <c r="DD12" s="64"/>
      <c r="DE12" s="64"/>
      <c r="DF12" s="64"/>
    </row>
    <row r="13" spans="1:132" ht="12.75" hidden="1" customHeight="1" x14ac:dyDescent="0.2">
      <c r="A13" s="64"/>
      <c r="H13" s="46"/>
      <c r="U13" s="45"/>
      <c r="BX13" s="46"/>
      <c r="CE13" s="45"/>
      <c r="CF13" s="106"/>
      <c r="CG13" s="187"/>
      <c r="CH13" s="64"/>
      <c r="CI13" s="64"/>
      <c r="CS13" s="187"/>
      <c r="CT13" s="64"/>
      <c r="CU13" s="64"/>
      <c r="CV13" s="64"/>
      <c r="CW13" s="64"/>
      <c r="CX13" s="64"/>
      <c r="CY13" s="64"/>
      <c r="CZ13" s="64"/>
      <c r="DA13" s="64"/>
      <c r="DB13" s="64"/>
      <c r="DC13" s="64"/>
      <c r="DD13" s="64"/>
      <c r="DE13" s="64"/>
      <c r="DF13" s="64"/>
    </row>
    <row r="14" spans="1:132" ht="12.75" hidden="1" customHeight="1" x14ac:dyDescent="0.2">
      <c r="A14" s="64"/>
      <c r="U14" s="45"/>
      <c r="CE14" s="45"/>
      <c r="CF14" s="189"/>
      <c r="CG14" s="187"/>
      <c r="CH14" s="64"/>
      <c r="CI14" s="64"/>
      <c r="CS14" s="187"/>
      <c r="CT14" s="64"/>
      <c r="CU14" s="64"/>
      <c r="CV14" s="64"/>
      <c r="CW14" s="64"/>
      <c r="CX14" s="64"/>
      <c r="CY14" s="64"/>
      <c r="CZ14" s="64"/>
      <c r="DA14" s="64"/>
      <c r="DB14" s="64"/>
      <c r="DC14" s="64"/>
      <c r="DD14" s="64"/>
      <c r="DE14" s="64"/>
      <c r="DF14" s="64"/>
    </row>
    <row r="15" spans="1:132" ht="12.75" hidden="1" customHeight="1" x14ac:dyDescent="0.2">
      <c r="A15" s="64"/>
      <c r="U15" s="45"/>
      <c r="CE15" s="45"/>
      <c r="CF15" s="189"/>
      <c r="CG15" s="187"/>
      <c r="CH15" s="64"/>
      <c r="CI15" s="64"/>
      <c r="CS15" s="187"/>
      <c r="CT15" s="64"/>
      <c r="CU15" s="64"/>
      <c r="CV15" s="64"/>
      <c r="CW15" s="64"/>
      <c r="CX15" s="64"/>
      <c r="CY15" s="64"/>
      <c r="CZ15" s="64"/>
      <c r="DA15" s="64"/>
      <c r="DB15" s="64"/>
      <c r="DC15" s="64"/>
      <c r="DD15" s="64"/>
      <c r="DE15" s="64"/>
      <c r="DF15" s="64"/>
    </row>
    <row r="16" spans="1:132" ht="12.75" hidden="1" customHeight="1" x14ac:dyDescent="0.2">
      <c r="A16" s="64"/>
      <c r="U16" s="45"/>
      <c r="BG16" s="80"/>
      <c r="BH16" s="46"/>
      <c r="BI16" s="46"/>
      <c r="BJ16" s="46"/>
      <c r="BK16" s="46"/>
      <c r="BL16" s="46"/>
      <c r="BM16" s="46"/>
      <c r="BN16" s="46"/>
      <c r="BO16" s="46"/>
      <c r="BP16" s="46"/>
      <c r="BQ16" s="46"/>
      <c r="BR16" s="46"/>
      <c r="BS16" s="46"/>
      <c r="BT16" s="46"/>
      <c r="BU16" s="46"/>
      <c r="BZ16" s="81" t="s">
        <v>51</v>
      </c>
      <c r="CA16" s="84"/>
      <c r="CB16" s="85">
        <f>G18</f>
        <v>10</v>
      </c>
      <c r="CE16" s="45"/>
      <c r="CF16" s="189"/>
      <c r="CG16" s="187"/>
      <c r="CH16" s="64"/>
      <c r="CI16" s="64"/>
      <c r="CS16" s="187"/>
      <c r="CT16" s="64"/>
      <c r="CU16" s="64"/>
      <c r="CV16" s="64"/>
      <c r="CW16" s="64"/>
      <c r="CX16" s="64"/>
      <c r="CY16" s="64"/>
      <c r="CZ16" s="64"/>
      <c r="DA16" s="64"/>
      <c r="DB16" s="64"/>
      <c r="DC16" s="64"/>
      <c r="DD16" s="64"/>
      <c r="DE16" s="64"/>
      <c r="DF16" s="64"/>
    </row>
    <row r="17" spans="1:133" ht="12.75" hidden="1" customHeight="1" x14ac:dyDescent="0.2">
      <c r="A17" s="64"/>
      <c r="H17" s="46"/>
      <c r="U17" s="45"/>
      <c r="BZ17" s="86" t="s">
        <v>47</v>
      </c>
      <c r="CA17" s="87"/>
      <c r="CB17" s="88">
        <f>SUBTOTAL(2,CB28:CB67)</f>
        <v>10</v>
      </c>
      <c r="CE17" s="45"/>
      <c r="CF17" s="189"/>
      <c r="CG17" s="187"/>
      <c r="CH17" s="64"/>
      <c r="CI17" s="64"/>
      <c r="CQ17" s="46"/>
      <c r="CS17" s="187"/>
      <c r="CT17" s="64"/>
      <c r="CU17" s="64"/>
      <c r="CV17" s="64"/>
      <c r="CW17" s="64"/>
      <c r="CX17" s="64"/>
      <c r="CY17" s="64"/>
      <c r="CZ17" s="64"/>
      <c r="DA17" s="64"/>
      <c r="DB17" s="64"/>
      <c r="DC17" s="64"/>
      <c r="DD17" s="64"/>
      <c r="DE17" s="64"/>
      <c r="DF17" s="64"/>
    </row>
    <row r="18" spans="1:133" ht="27" customHeight="1" x14ac:dyDescent="0.3">
      <c r="A18" s="64"/>
      <c r="D18" s="49" t="s">
        <v>45</v>
      </c>
      <c r="E18" s="49"/>
      <c r="F18" s="49"/>
      <c r="G18" s="108">
        <v>10</v>
      </c>
      <c r="H18" s="795" t="str">
        <f>IF(RowsPreferredTwo=RowsShownTwo,"
(as currently displayed)",IF(RowsPreferredTwo&lt;RowsFilledTwo,"The number entered will hide rows containing data. Try again.",IF(RowsPreferredTwo&lt;&gt;RowsShownTwo,"Click arrow beside 'ID' and select only '"&amp;RowsPreferredTwo&amp;"' from drop down list","")))</f>
        <v xml:space="preserve">
(as currently displayed)</v>
      </c>
      <c r="I18" s="795"/>
      <c r="J18" s="795"/>
      <c r="K18" s="795"/>
      <c r="L18" s="795"/>
      <c r="M18" s="554"/>
      <c r="N18" s="52" t="str">
        <f>IF(H112&lt;&gt;"","Advisory Note","")</f>
        <v/>
      </c>
      <c r="O18" s="369"/>
      <c r="P18" s="369"/>
      <c r="Q18" s="369"/>
      <c r="R18" s="369"/>
      <c r="S18" s="369"/>
      <c r="T18" s="369"/>
      <c r="X18"/>
      <c r="Y18"/>
      <c r="Z18"/>
      <c r="CF18" s="189"/>
      <c r="CG18" s="187"/>
      <c r="CH18" s="64"/>
      <c r="CI18" s="64"/>
      <c r="CS18" s="187"/>
      <c r="CT18" s="64"/>
      <c r="CU18" s="64"/>
      <c r="CV18" s="64"/>
      <c r="CW18" s="64"/>
      <c r="CX18" s="64"/>
      <c r="CY18" s="64"/>
      <c r="CZ18" s="64"/>
      <c r="DA18" s="64"/>
      <c r="DB18" s="64"/>
      <c r="DC18" s="64"/>
      <c r="DD18" s="64"/>
      <c r="DE18" s="64"/>
      <c r="DF18" s="64"/>
    </row>
    <row r="19" spans="1:133" ht="23.25" customHeight="1" x14ac:dyDescent="0.2">
      <c r="A19" s="64"/>
      <c r="B19"/>
      <c r="J19" s="80"/>
      <c r="K19" s="80"/>
      <c r="L19" s="80"/>
      <c r="M19" s="80"/>
      <c r="N19" s="80"/>
      <c r="O19" s="80"/>
      <c r="P19" s="369"/>
      <c r="Q19" s="31"/>
      <c r="R19" s="31"/>
      <c r="S19" s="31"/>
      <c r="T19" s="31"/>
      <c r="CF19" s="106"/>
      <c r="CG19" s="187"/>
      <c r="CH19" s="64"/>
      <c r="CI19" s="64"/>
      <c r="CS19" s="187"/>
      <c r="CT19" s="64"/>
      <c r="CU19" s="64"/>
      <c r="CV19" s="64"/>
      <c r="CW19" s="64"/>
      <c r="CX19" s="64"/>
      <c r="CY19" s="64"/>
      <c r="CZ19" s="64"/>
      <c r="DA19" s="64"/>
      <c r="DB19" s="64"/>
      <c r="DC19" s="64"/>
      <c r="DD19" s="64"/>
      <c r="DE19" s="64"/>
      <c r="DF19" s="64"/>
    </row>
    <row r="20" spans="1:133" ht="3.95" customHeight="1" x14ac:dyDescent="0.2">
      <c r="A20" s="64"/>
      <c r="B20" s="46"/>
      <c r="J20" s="80"/>
      <c r="K20" s="80"/>
      <c r="L20" s="80"/>
      <c r="M20" s="80"/>
      <c r="N20" s="80"/>
      <c r="Q20" s="372"/>
      <c r="R20" s="372"/>
      <c r="S20" s="372"/>
      <c r="T20" s="372"/>
      <c r="CF20" s="106"/>
      <c r="CG20" s="187"/>
      <c r="CH20" s="64"/>
      <c r="CI20" s="64"/>
      <c r="CS20" s="187"/>
      <c r="CT20" s="64"/>
      <c r="CU20" s="64"/>
      <c r="CV20" s="64"/>
      <c r="CW20" s="64"/>
      <c r="CX20" s="64"/>
      <c r="CY20" s="64"/>
      <c r="CZ20" s="64"/>
      <c r="DA20" s="64"/>
      <c r="DB20" s="64"/>
      <c r="DC20" s="64"/>
      <c r="DD20" s="64"/>
      <c r="DE20" s="64"/>
      <c r="DF20" s="64"/>
    </row>
    <row r="21" spans="1:133" ht="12.95" customHeight="1" x14ac:dyDescent="0.2">
      <c r="A21" s="64"/>
      <c r="B21" s="46"/>
      <c r="J21" s="80"/>
      <c r="K21" s="80"/>
      <c r="L21" s="80"/>
      <c r="M21" s="80"/>
      <c r="N21" s="782" t="str">
        <f>IF(BZ71&lt;&gt;"OK","Input Alert",IF(OR(Y28:Y67),"Advisory Note",""))</f>
        <v/>
      </c>
      <c r="O21" s="781" t="str">
        <f>IF(N21&lt;&gt;"",GeneralAdviceTwo,"")</f>
        <v/>
      </c>
      <c r="P21" s="781"/>
      <c r="Q21" s="781"/>
      <c r="R21" s="781"/>
      <c r="S21" s="781"/>
      <c r="T21" s="781"/>
      <c r="BX21" s="473" t="s">
        <v>408</v>
      </c>
      <c r="CF21" s="106"/>
      <c r="CG21" s="187"/>
      <c r="CH21" s="64"/>
      <c r="CI21" s="64"/>
      <c r="CS21" s="187"/>
      <c r="CT21" s="64"/>
      <c r="CU21" s="64"/>
      <c r="CV21" s="64"/>
      <c r="CW21" s="64"/>
      <c r="CX21" s="64"/>
      <c r="CY21" s="64"/>
      <c r="CZ21" s="64"/>
      <c r="DA21" s="64"/>
      <c r="DB21" s="64"/>
      <c r="DC21" s="64"/>
      <c r="DD21" s="64"/>
      <c r="DE21" s="64"/>
      <c r="DF21" s="64"/>
      <c r="DG21" s="335"/>
      <c r="DH21" s="359"/>
    </row>
    <row r="22" spans="1:133" ht="12.95" customHeight="1" x14ac:dyDescent="0.2">
      <c r="A22" s="64"/>
      <c r="B22" s="46"/>
      <c r="J22" s="80"/>
      <c r="K22" s="80"/>
      <c r="L22" s="80"/>
      <c r="M22" s="80"/>
      <c r="N22" s="782"/>
      <c r="O22" s="781"/>
      <c r="P22" s="781"/>
      <c r="Q22" s="781"/>
      <c r="R22" s="781"/>
      <c r="S22" s="781"/>
      <c r="T22" s="781"/>
      <c r="AB22" s="566"/>
      <c r="AD22" s="189"/>
      <c r="AY22" s="557">
        <f>COUNTIF(AY28:AY67,TRUE)</f>
        <v>0</v>
      </c>
      <c r="AZ22" s="568" t="s">
        <v>445</v>
      </c>
      <c r="BX22" s="474">
        <v>2</v>
      </c>
      <c r="CF22" s="106"/>
      <c r="CG22" s="187"/>
      <c r="CH22" s="64"/>
      <c r="CI22" s="64"/>
      <c r="CS22" s="187"/>
      <c r="CT22" s="64"/>
      <c r="CU22" s="64"/>
      <c r="CV22" s="64"/>
      <c r="CW22" s="64"/>
      <c r="CX22" s="64"/>
      <c r="CY22" s="64"/>
      <c r="CZ22" s="64"/>
      <c r="DA22" s="64"/>
      <c r="DB22" s="64"/>
      <c r="DC22" s="64"/>
      <c r="DD22" s="64"/>
      <c r="DE22" s="64"/>
      <c r="DF22" s="64"/>
    </row>
    <row r="23" spans="1:133" ht="6" customHeight="1" x14ac:dyDescent="0.2">
      <c r="A23" s="64"/>
      <c r="B23" s="46"/>
      <c r="J23" s="80"/>
      <c r="K23" s="80"/>
      <c r="L23" s="80"/>
      <c r="M23" s="80"/>
      <c r="N23" s="80"/>
      <c r="O23" s="80"/>
      <c r="P23" s="80"/>
      <c r="Q23" s="80"/>
      <c r="CF23" s="106"/>
      <c r="CG23" s="187"/>
      <c r="CH23" s="64"/>
      <c r="CI23" s="64"/>
      <c r="CS23" s="187"/>
      <c r="CT23" s="64"/>
      <c r="CU23" s="64"/>
      <c r="CV23" s="64"/>
      <c r="CW23" s="64"/>
      <c r="CX23" s="64"/>
      <c r="CY23" s="64"/>
      <c r="CZ23" s="64"/>
      <c r="DA23" s="64"/>
      <c r="DB23" s="64"/>
      <c r="DC23" s="64"/>
      <c r="DD23" s="64"/>
      <c r="DE23" s="64"/>
      <c r="DF23" s="64"/>
    </row>
    <row r="24" spans="1:133" ht="12.75" customHeight="1" x14ac:dyDescent="0.2">
      <c r="A24" s="64"/>
      <c r="B24" s="440"/>
      <c r="C24" s="82"/>
      <c r="D24" s="785" t="s">
        <v>27</v>
      </c>
      <c r="E24" s="779" t="s">
        <v>205</v>
      </c>
      <c r="F24" s="779" t="s">
        <v>146</v>
      </c>
      <c r="G24" s="773" t="s">
        <v>370</v>
      </c>
      <c r="H24" s="773" t="s">
        <v>0</v>
      </c>
      <c r="I24" s="774"/>
      <c r="J24" s="773" t="s">
        <v>123</v>
      </c>
      <c r="K24" s="773"/>
      <c r="L24" s="773"/>
      <c r="M24" s="773"/>
      <c r="N24" s="773" t="str">
        <f>"Adjustment Factor Two"&amp;IF(OR(ClassificationTwo=Class1,ClassificationTwo=Class10)," (n/a for "&amp;ClassificationTwo&amp;")","")</f>
        <v>Adjustment Factor Two</v>
      </c>
      <c r="O24" s="773"/>
      <c r="P24" s="773"/>
      <c r="Q24" s="773"/>
      <c r="R24" s="719" t="str">
        <f>IF($J$104="Green","OVERALL DESIGN PASSES",IF($J$105="Red","OVERALL DESIGN FAILS","CALCULATED OUTCOMES"))</f>
        <v>CALCULATED OUTCOMES</v>
      </c>
      <c r="S24" s="720"/>
      <c r="T24" s="721"/>
      <c r="V24" s="727" t="s">
        <v>1</v>
      </c>
      <c r="W24" s="727" t="s">
        <v>2</v>
      </c>
      <c r="X24" s="714" t="s">
        <v>83</v>
      </c>
      <c r="Y24" s="714" t="s">
        <v>86</v>
      </c>
      <c r="Z24" s="714" t="s">
        <v>84</v>
      </c>
      <c r="AA24" s="714" t="s">
        <v>85</v>
      </c>
      <c r="AB24" s="770" t="s">
        <v>127</v>
      </c>
      <c r="AC24" s="768" t="s">
        <v>29</v>
      </c>
      <c r="AD24" s="727" t="s">
        <v>3</v>
      </c>
      <c r="AE24" s="745" t="s">
        <v>243</v>
      </c>
      <c r="AF24" s="746"/>
      <c r="AG24" s="753"/>
      <c r="AH24" s="753"/>
      <c r="AI24" s="754"/>
      <c r="AJ24" s="751" t="s">
        <v>244</v>
      </c>
      <c r="AK24" s="752"/>
      <c r="AL24" s="753"/>
      <c r="AM24" s="753"/>
      <c r="AN24" s="754"/>
      <c r="AO24" s="745" t="s">
        <v>245</v>
      </c>
      <c r="AP24" s="746"/>
      <c r="AQ24" s="746"/>
      <c r="AR24" s="746"/>
      <c r="AS24" s="747"/>
      <c r="AT24" s="714" t="s">
        <v>161</v>
      </c>
      <c r="AU24" s="711" t="s">
        <v>186</v>
      </c>
      <c r="AV24" s="711" t="s">
        <v>188</v>
      </c>
      <c r="AW24" s="711" t="s">
        <v>187</v>
      </c>
      <c r="AX24" s="711" t="s">
        <v>218</v>
      </c>
      <c r="AY24" s="711" t="s">
        <v>220</v>
      </c>
      <c r="AZ24" s="711" t="s">
        <v>222</v>
      </c>
      <c r="BA24" s="711" t="s">
        <v>221</v>
      </c>
      <c r="BB24" s="711" t="s">
        <v>189</v>
      </c>
      <c r="BC24" s="751" t="s">
        <v>50</v>
      </c>
      <c r="BD24" s="805"/>
      <c r="BE24" s="733" t="s">
        <v>141</v>
      </c>
      <c r="BF24" s="734"/>
      <c r="BG24" s="744" t="s">
        <v>145</v>
      </c>
      <c r="BH24" s="799" t="s">
        <v>402</v>
      </c>
      <c r="BI24" s="744" t="s">
        <v>313</v>
      </c>
      <c r="BJ24" s="744" t="s">
        <v>314</v>
      </c>
      <c r="BK24" s="758" t="s">
        <v>403</v>
      </c>
      <c r="BL24" s="686" t="s">
        <v>210</v>
      </c>
      <c r="BM24" s="688" t="s">
        <v>200</v>
      </c>
      <c r="BN24" s="689"/>
      <c r="BO24" s="689"/>
      <c r="BP24" s="689"/>
      <c r="BQ24" s="689"/>
      <c r="BR24" s="689"/>
      <c r="BS24" s="689"/>
      <c r="BT24" s="689"/>
      <c r="BU24" s="690"/>
      <c r="BV24" s="741" t="s">
        <v>60</v>
      </c>
      <c r="BW24" s="761" t="s">
        <v>57</v>
      </c>
      <c r="BX24" s="729" t="s">
        <v>42</v>
      </c>
      <c r="BZ24" s="812" t="s">
        <v>364</v>
      </c>
      <c r="CF24" s="106"/>
      <c r="CG24" s="188"/>
      <c r="CH24" s="64"/>
      <c r="CI24" s="64"/>
      <c r="CJ24" s="138"/>
      <c r="CK24" s="301"/>
      <c r="CL24" s="725" t="s">
        <v>27</v>
      </c>
      <c r="CM24" s="727" t="s">
        <v>0</v>
      </c>
      <c r="CN24" s="722" t="s">
        <v>369</v>
      </c>
      <c r="CO24" s="714" t="s">
        <v>123</v>
      </c>
      <c r="CP24" s="714" t="s">
        <v>124</v>
      </c>
      <c r="CQ24" s="722" t="s">
        <v>366</v>
      </c>
      <c r="CS24" s="187"/>
      <c r="CT24" s="64"/>
      <c r="CU24" s="64"/>
      <c r="CV24" s="64"/>
      <c r="CW24" s="64"/>
      <c r="CX24" s="64"/>
      <c r="CY24" s="64"/>
      <c r="CZ24" s="64"/>
      <c r="DA24" s="64"/>
      <c r="DB24" s="64"/>
      <c r="DC24" s="64"/>
      <c r="DD24" s="64"/>
      <c r="DE24" s="64"/>
      <c r="DF24" s="64"/>
      <c r="DH24" s="233" t="s">
        <v>345</v>
      </c>
      <c r="DJ24" s="361" t="s">
        <v>368</v>
      </c>
    </row>
    <row r="25" spans="1:133" ht="27" customHeight="1" x14ac:dyDescent="0.2">
      <c r="A25" s="64"/>
      <c r="B25" s="441"/>
      <c r="C25" s="121"/>
      <c r="D25" s="774"/>
      <c r="E25" s="780"/>
      <c r="F25" s="787"/>
      <c r="G25" s="789"/>
      <c r="H25" s="773"/>
      <c r="I25" s="774"/>
      <c r="J25" s="776" t="s">
        <v>123</v>
      </c>
      <c r="K25" s="704" t="s">
        <v>523</v>
      </c>
      <c r="L25" s="792"/>
      <c r="M25" s="704" t="s">
        <v>62</v>
      </c>
      <c r="N25" s="776" t="s">
        <v>124</v>
      </c>
      <c r="O25" s="808" t="s">
        <v>523</v>
      </c>
      <c r="P25" s="809"/>
      <c r="Q25" s="704" t="s">
        <v>62</v>
      </c>
      <c r="R25" s="706" t="s">
        <v>309</v>
      </c>
      <c r="S25" s="707"/>
      <c r="T25" s="708" t="s">
        <v>312</v>
      </c>
      <c r="V25" s="727"/>
      <c r="W25" s="727"/>
      <c r="X25" s="715"/>
      <c r="Y25" s="715"/>
      <c r="Z25" s="715"/>
      <c r="AA25" s="715"/>
      <c r="AB25" s="771"/>
      <c r="AC25" s="768"/>
      <c r="AD25" s="727"/>
      <c r="AE25" s="755"/>
      <c r="AF25" s="756"/>
      <c r="AG25" s="756"/>
      <c r="AH25" s="756"/>
      <c r="AI25" s="757"/>
      <c r="AJ25" s="755"/>
      <c r="AK25" s="756"/>
      <c r="AL25" s="756"/>
      <c r="AM25" s="756"/>
      <c r="AN25" s="757"/>
      <c r="AO25" s="748"/>
      <c r="AP25" s="749"/>
      <c r="AQ25" s="749"/>
      <c r="AR25" s="749"/>
      <c r="AS25" s="750"/>
      <c r="AT25" s="718"/>
      <c r="AU25" s="712"/>
      <c r="AV25" s="737"/>
      <c r="AW25" s="737"/>
      <c r="AX25" s="737"/>
      <c r="AY25" s="737"/>
      <c r="AZ25" s="737"/>
      <c r="BA25" s="737"/>
      <c r="BB25" s="737"/>
      <c r="BC25" s="806"/>
      <c r="BD25" s="807"/>
      <c r="BE25" s="735"/>
      <c r="BF25" s="736"/>
      <c r="BG25" s="718"/>
      <c r="BH25" s="718"/>
      <c r="BI25" s="718"/>
      <c r="BJ25" s="718"/>
      <c r="BK25" s="759"/>
      <c r="BL25" s="797"/>
      <c r="BM25" s="688" t="s">
        <v>142</v>
      </c>
      <c r="BN25" s="690"/>
      <c r="BO25" s="738" t="s">
        <v>169</v>
      </c>
      <c r="BP25" s="739"/>
      <c r="BQ25" s="739"/>
      <c r="BR25" s="796"/>
      <c r="BS25" s="738" t="s">
        <v>61</v>
      </c>
      <c r="BT25" s="739"/>
      <c r="BU25" s="740"/>
      <c r="BV25" s="742"/>
      <c r="BW25" s="715"/>
      <c r="BX25" s="730"/>
      <c r="BZ25" s="715"/>
      <c r="CB25" s="45">
        <f>SUBTOTAL(2,CB28:CB67)</f>
        <v>10</v>
      </c>
      <c r="CF25" s="106"/>
      <c r="CG25" s="188"/>
      <c r="CH25" s="64"/>
      <c r="CI25" s="64"/>
      <c r="CK25" s="302"/>
      <c r="CL25" s="725"/>
      <c r="CM25" s="727"/>
      <c r="CN25" s="723"/>
      <c r="CO25" s="715"/>
      <c r="CP25" s="715"/>
      <c r="CQ25" s="723"/>
      <c r="CS25" s="187"/>
      <c r="CT25" s="64"/>
      <c r="CU25" s="64"/>
      <c r="CV25" s="64"/>
      <c r="CW25" s="64"/>
      <c r="CX25" s="64"/>
      <c r="CY25" s="64"/>
      <c r="CZ25" s="64"/>
      <c r="DA25" s="64"/>
      <c r="DB25" s="64"/>
      <c r="DC25" s="64"/>
      <c r="DD25" s="64"/>
      <c r="DE25" s="64"/>
      <c r="DF25" s="64"/>
      <c r="DH25" s="368" t="s">
        <v>355</v>
      </c>
      <c r="DI25" s="368"/>
      <c r="DJ25" s="368"/>
      <c r="DK25" s="368"/>
      <c r="DL25" s="368"/>
      <c r="DM25" s="368" t="s">
        <v>354</v>
      </c>
      <c r="DN25" s="368"/>
      <c r="DO25" s="368"/>
      <c r="DP25" s="368"/>
      <c r="DQ25" s="368"/>
      <c r="DR25" s="368"/>
      <c r="DS25" s="368"/>
      <c r="DT25" s="368" t="s">
        <v>356</v>
      </c>
      <c r="DU25" s="368"/>
      <c r="DV25" s="368"/>
      <c r="DW25" s="368"/>
      <c r="DX25" s="368"/>
      <c r="DY25" s="368"/>
      <c r="EB25" s="360">
        <f>SUM(EB28:EB67)</f>
        <v>0</v>
      </c>
      <c r="EC25" s="361" t="s">
        <v>347</v>
      </c>
    </row>
    <row r="26" spans="1:133" ht="25.5" customHeight="1" x14ac:dyDescent="0.2">
      <c r="A26" s="64"/>
      <c r="B26" s="507"/>
      <c r="C26" s="121"/>
      <c r="D26" s="786"/>
      <c r="E26" s="780"/>
      <c r="F26" s="787"/>
      <c r="G26" s="790"/>
      <c r="H26" s="773"/>
      <c r="I26" s="774"/>
      <c r="J26" s="777"/>
      <c r="K26" s="791" t="s">
        <v>492</v>
      </c>
      <c r="L26" s="793" t="s">
        <v>353</v>
      </c>
      <c r="M26" s="704"/>
      <c r="N26" s="777"/>
      <c r="O26" s="783" t="s">
        <v>492</v>
      </c>
      <c r="P26" s="800" t="s">
        <v>353</v>
      </c>
      <c r="Q26" s="704"/>
      <c r="R26" s="704" t="s">
        <v>310</v>
      </c>
      <c r="S26" s="704" t="s">
        <v>311</v>
      </c>
      <c r="T26" s="709"/>
      <c r="V26" s="727"/>
      <c r="W26" s="727"/>
      <c r="X26" s="715"/>
      <c r="Y26" s="715"/>
      <c r="Z26" s="715"/>
      <c r="AA26" s="715"/>
      <c r="AB26" s="771"/>
      <c r="AC26" s="768"/>
      <c r="AD26" s="727"/>
      <c r="AE26" s="370" t="s">
        <v>247</v>
      </c>
      <c r="AF26" s="400" t="s">
        <v>371</v>
      </c>
      <c r="AG26" s="751" t="s">
        <v>142</v>
      </c>
      <c r="AH26" s="805"/>
      <c r="AI26" s="398" t="s">
        <v>418</v>
      </c>
      <c r="AJ26" s="370" t="s">
        <v>247</v>
      </c>
      <c r="AK26" s="400" t="s">
        <v>371</v>
      </c>
      <c r="AL26" s="751" t="s">
        <v>142</v>
      </c>
      <c r="AM26" s="805"/>
      <c r="AN26" s="398" t="s">
        <v>418</v>
      </c>
      <c r="AO26" s="370" t="s">
        <v>247</v>
      </c>
      <c r="AP26" s="400" t="s">
        <v>371</v>
      </c>
      <c r="AQ26" s="751" t="s">
        <v>142</v>
      </c>
      <c r="AR26" s="805"/>
      <c r="AS26" s="398" t="s">
        <v>418</v>
      </c>
      <c r="AT26" s="718"/>
      <c r="AU26" s="712"/>
      <c r="AV26" s="737"/>
      <c r="AW26" s="737"/>
      <c r="AX26" s="737"/>
      <c r="AY26" s="737"/>
      <c r="AZ26" s="737"/>
      <c r="BA26" s="737"/>
      <c r="BB26" s="737"/>
      <c r="BC26" s="702" t="s">
        <v>38</v>
      </c>
      <c r="BD26" s="729" t="s">
        <v>39</v>
      </c>
      <c r="BE26" s="686" t="s">
        <v>142</v>
      </c>
      <c r="BF26" s="700" t="s">
        <v>143</v>
      </c>
      <c r="BG26" s="718"/>
      <c r="BH26" s="718"/>
      <c r="BI26" s="718"/>
      <c r="BJ26" s="718"/>
      <c r="BK26" s="759"/>
      <c r="BL26" s="797"/>
      <c r="BM26" s="691" t="s">
        <v>350</v>
      </c>
      <c r="BN26" s="691" t="s">
        <v>351</v>
      </c>
      <c r="BO26" s="693" t="s">
        <v>350</v>
      </c>
      <c r="BP26" s="695" t="s">
        <v>351</v>
      </c>
      <c r="BQ26" s="693" t="s">
        <v>352</v>
      </c>
      <c r="BR26" s="697" t="s">
        <v>410</v>
      </c>
      <c r="BS26" s="693" t="s">
        <v>350</v>
      </c>
      <c r="BT26" s="695" t="s">
        <v>351</v>
      </c>
      <c r="BU26" s="695" t="s">
        <v>421</v>
      </c>
      <c r="BV26" s="742"/>
      <c r="BW26" s="715"/>
      <c r="BX26" s="730"/>
      <c r="BZ26" s="715"/>
      <c r="CB26" s="514" t="s">
        <v>433</v>
      </c>
      <c r="CF26" s="106"/>
      <c r="CG26" s="188"/>
      <c r="CH26" s="64"/>
      <c r="CI26" s="64"/>
      <c r="CJ26" s="46"/>
      <c r="CK26" s="302"/>
      <c r="CL26" s="725"/>
      <c r="CM26" s="727"/>
      <c r="CN26" s="723"/>
      <c r="CO26" s="715"/>
      <c r="CP26" s="715"/>
      <c r="CQ26" s="723"/>
      <c r="CS26" s="187"/>
      <c r="CT26" s="64"/>
      <c r="CU26" s="64"/>
      <c r="CV26" s="64"/>
      <c r="CW26" s="64"/>
      <c r="CX26" s="64"/>
      <c r="CY26" s="64"/>
      <c r="CZ26" s="64"/>
      <c r="DA26" s="64"/>
      <c r="DB26" s="64"/>
      <c r="DC26" s="64"/>
      <c r="DD26" s="64"/>
      <c r="DE26" s="64"/>
      <c r="DF26" s="64"/>
      <c r="DH26" s="420" t="s">
        <v>27</v>
      </c>
      <c r="DI26" s="420" t="s">
        <v>4</v>
      </c>
      <c r="DJ26" s="420" t="s">
        <v>247</v>
      </c>
      <c r="DK26" s="420" t="s">
        <v>371</v>
      </c>
      <c r="DL26" s="421" t="s">
        <v>0</v>
      </c>
      <c r="DM26" s="420" t="s">
        <v>396</v>
      </c>
      <c r="DN26" s="420" t="s">
        <v>395</v>
      </c>
      <c r="DO26" s="420" t="s">
        <v>400</v>
      </c>
      <c r="DP26" s="420" t="s">
        <v>397</v>
      </c>
      <c r="DQ26" s="420" t="s">
        <v>398</v>
      </c>
      <c r="DR26" s="420" t="s">
        <v>401</v>
      </c>
      <c r="DS26" s="423" t="s">
        <v>406</v>
      </c>
      <c r="DT26" s="420" t="s">
        <v>1</v>
      </c>
      <c r="DU26" s="420" t="s">
        <v>396</v>
      </c>
      <c r="DV26" s="420" t="s">
        <v>399</v>
      </c>
      <c r="DW26" s="420" t="s">
        <v>400</v>
      </c>
      <c r="DX26" s="420" t="s">
        <v>397</v>
      </c>
      <c r="DY26" s="420" t="s">
        <v>398</v>
      </c>
      <c r="DZ26" s="435" t="s">
        <v>401</v>
      </c>
      <c r="EA26" s="423" t="s">
        <v>406</v>
      </c>
      <c r="EB26" s="362" t="s">
        <v>348</v>
      </c>
      <c r="EC26" s="422" t="s">
        <v>389</v>
      </c>
    </row>
    <row r="27" spans="1:133" ht="15" customHeight="1" x14ac:dyDescent="0.2">
      <c r="A27" s="64"/>
      <c r="B27" s="508"/>
      <c r="C27" s="572" t="s">
        <v>46</v>
      </c>
      <c r="D27" s="442"/>
      <c r="E27" s="443"/>
      <c r="F27" s="444"/>
      <c r="G27" s="445"/>
      <c r="H27" s="775"/>
      <c r="I27" s="774"/>
      <c r="J27" s="778"/>
      <c r="K27" s="792"/>
      <c r="L27" s="792"/>
      <c r="M27" s="794"/>
      <c r="N27" s="788"/>
      <c r="O27" s="784"/>
      <c r="P27" s="801"/>
      <c r="Q27" s="705"/>
      <c r="R27" s="705"/>
      <c r="S27" s="705"/>
      <c r="T27" s="710"/>
      <c r="V27" s="732"/>
      <c r="W27" s="732"/>
      <c r="X27" s="716"/>
      <c r="Y27" s="716"/>
      <c r="Z27" s="717"/>
      <c r="AA27" s="716"/>
      <c r="AB27" s="772"/>
      <c r="AC27" s="769"/>
      <c r="AD27" s="732"/>
      <c r="AE27" s="385"/>
      <c r="AF27" s="385"/>
      <c r="AG27" s="399" t="s">
        <v>363</v>
      </c>
      <c r="AH27" s="399" t="s">
        <v>420</v>
      </c>
      <c r="AI27" s="371"/>
      <c r="AJ27" s="385"/>
      <c r="AK27" s="385"/>
      <c r="AL27" s="399" t="s">
        <v>363</v>
      </c>
      <c r="AM27" s="399" t="s">
        <v>420</v>
      </c>
      <c r="AN27" s="397"/>
      <c r="AO27" s="371"/>
      <c r="AP27" s="385"/>
      <c r="AQ27" s="399" t="s">
        <v>363</v>
      </c>
      <c r="AR27" s="399" t="s">
        <v>420</v>
      </c>
      <c r="AS27" s="397"/>
      <c r="AT27" s="687"/>
      <c r="AU27" s="713"/>
      <c r="AV27" s="716"/>
      <c r="AW27" s="716"/>
      <c r="AX27" s="716"/>
      <c r="AY27" s="716"/>
      <c r="AZ27" s="716"/>
      <c r="BA27" s="716"/>
      <c r="BB27" s="716"/>
      <c r="BC27" s="703"/>
      <c r="BD27" s="763"/>
      <c r="BE27" s="687"/>
      <c r="BF27" s="701"/>
      <c r="BG27" s="687"/>
      <c r="BH27" s="687"/>
      <c r="BI27" s="687"/>
      <c r="BJ27" s="687"/>
      <c r="BK27" s="760"/>
      <c r="BL27" s="798"/>
      <c r="BM27" s="692"/>
      <c r="BN27" s="699"/>
      <c r="BO27" s="694"/>
      <c r="BP27" s="694"/>
      <c r="BQ27" s="694"/>
      <c r="BR27" s="698"/>
      <c r="BS27" s="694"/>
      <c r="BT27" s="696"/>
      <c r="BU27" s="694"/>
      <c r="BV27" s="743"/>
      <c r="BW27" s="762"/>
      <c r="BX27" s="731"/>
      <c r="BZ27" s="813"/>
      <c r="CB27" s="52" t="s">
        <v>43</v>
      </c>
      <c r="CC27" s="342" t="s">
        <v>44</v>
      </c>
      <c r="CF27" s="106"/>
      <c r="CG27" s="187"/>
      <c r="CH27" s="107"/>
      <c r="CI27" s="107"/>
      <c r="CK27" s="157" t="s">
        <v>46</v>
      </c>
      <c r="CL27" s="726"/>
      <c r="CM27" s="726"/>
      <c r="CN27" s="724"/>
      <c r="CO27" s="728"/>
      <c r="CP27" s="728"/>
      <c r="CQ27" s="724"/>
      <c r="CS27" s="188"/>
      <c r="CT27" s="107"/>
      <c r="CU27" s="107"/>
      <c r="CV27" s="64"/>
      <c r="CW27" s="64"/>
      <c r="CX27" s="64"/>
      <c r="CY27" s="64"/>
      <c r="CZ27" s="64"/>
      <c r="DA27" s="64"/>
      <c r="DB27" s="64"/>
      <c r="DC27" s="64"/>
      <c r="DD27" s="64"/>
      <c r="DE27" s="64"/>
      <c r="DF27" s="64"/>
      <c r="DL27" s="428"/>
      <c r="DS27" s="428"/>
      <c r="DZ27" s="46"/>
      <c r="EA27" s="428"/>
      <c r="EB27" s="429"/>
      <c r="EC27" s="429"/>
    </row>
    <row r="28" spans="1:133" ht="25.5" x14ac:dyDescent="0.2">
      <c r="A28" s="550"/>
      <c r="B28" s="517">
        <f t="shared" ref="B28:B67" si="0">CC28</f>
        <v>10</v>
      </c>
      <c r="C28" s="522">
        <v>1</v>
      </c>
      <c r="D28" s="528"/>
      <c r="E28" s="538"/>
      <c r="F28" s="160"/>
      <c r="G28" s="110"/>
      <c r="H28" s="822"/>
      <c r="I28" s="823"/>
      <c r="J28" s="613"/>
      <c r="K28" s="588"/>
      <c r="L28" s="461"/>
      <c r="M28" s="462"/>
      <c r="N28" s="544"/>
      <c r="O28" s="469"/>
      <c r="P28" s="461"/>
      <c r="Q28" s="462"/>
      <c r="R28" s="647" t="str">
        <f t="shared" ref="R28:R67" si="1">BE28</f>
        <v/>
      </c>
      <c r="S28" s="648" t="str">
        <f>BF28</f>
        <v/>
      </c>
      <c r="T28" s="649" t="str">
        <f t="shared" ref="T28:T67" si="2">BX28</f>
        <v/>
      </c>
      <c r="V28" s="150" t="str">
        <f t="shared" ref="V28:V68" si="3">IF(ISNUMBER(L28),(L28/0.95),IF(ISNUMBER(M28),M28,IF(ISTEXT(J28),VLOOKUP(J28,Afactors,2,TRUE),"")))</f>
        <v/>
      </c>
      <c r="W28" s="472" t="str">
        <f t="shared" ref="W28:W67" si="4">IF(OR(ClassificationTwo=Class1,ClassificationTwo=Class10),"",IF(ISNUMBER(P28),(P28/0.95),IF(ISNUMBER(Q28),Q28,IF(ISTEXT(N28),VLOOKUP(N28,Afactors,2,FALSE),""))))</f>
        <v/>
      </c>
      <c r="X28" s="54" t="b">
        <f>ISNUMBER(V28)</f>
        <v>0</v>
      </c>
      <c r="Y28" s="54" t="b">
        <f t="shared" ref="Y28:Y67" si="5">AND(ISNUMBER(V28),ISNUMBER(W28))</f>
        <v>0</v>
      </c>
      <c r="Z28" s="53" t="str">
        <f t="shared" ref="Z28:Z67" si="6">IF(OR(ISNUMBER(V28),ISNUMBER(W28)),SMALL(V28:W28,1),"")</f>
        <v/>
      </c>
      <c r="AA28" s="54" t="str">
        <f t="shared" ref="AA28:AA67" si="7">IF(Y28,SMALL(V28:W28,2),"")</f>
        <v/>
      </c>
      <c r="AB28" s="53" t="str">
        <f>IF(X28,CN28/V28,CN28)</f>
        <v/>
      </c>
      <c r="AC28" s="53" t="str">
        <f t="shared" ref="AC28:AC67" si="8">IF(Y28,(Z28*(AA28+((1-AA28)/2))),"")</f>
        <v/>
      </c>
      <c r="AD28" s="386" t="str">
        <f t="shared" ref="AD28:AD67" si="9">IF(Y28,CN28/AC28,"")</f>
        <v/>
      </c>
      <c r="AE28" s="478">
        <f t="shared" ref="AE28:AE67" si="10">IF(OR($H28=$H$80,$H28=$H$81,$H28=$H$82),$F28,0)</f>
        <v>0</v>
      </c>
      <c r="AF28" s="479">
        <f>IF(AE28&gt;0,$G28,0)</f>
        <v>0</v>
      </c>
      <c r="AG28" s="479">
        <f>IF(AE28&gt;0,$R28,0)</f>
        <v>0</v>
      </c>
      <c r="AH28" s="479">
        <f t="shared" ref="AH28:AH67" si="11">AE28*AG28</f>
        <v>0</v>
      </c>
      <c r="AI28" s="480">
        <f>IF(AE28&gt;0,$S28,0)</f>
        <v>0</v>
      </c>
      <c r="AJ28" s="478">
        <f t="shared" ref="AJ28:AJ67" si="12">IF($H28=$H$83,$F28,0)</f>
        <v>0</v>
      </c>
      <c r="AK28" s="479">
        <f>IF(AJ28&gt;0,$G28,0)</f>
        <v>0</v>
      </c>
      <c r="AL28" s="479">
        <f>IF(AJ28&gt;0,$R28,0)</f>
        <v>0</v>
      </c>
      <c r="AM28" s="479">
        <f>AJ28*AL28</f>
        <v>0</v>
      </c>
      <c r="AN28" s="480">
        <f>IF(AJ28&gt;0,$S28,0)</f>
        <v>0</v>
      </c>
      <c r="AO28" s="478">
        <f t="shared" ref="AO28:AO67" si="13">IF($H28=$H$84,$F28,0)</f>
        <v>0</v>
      </c>
      <c r="AP28" s="479">
        <f>IF(AO28&gt;0,$G28,0)</f>
        <v>0</v>
      </c>
      <c r="AQ28" s="479">
        <f>IF(AO28&gt;0,$R28,0)</f>
        <v>0</v>
      </c>
      <c r="AR28" s="479">
        <f>AO28*AQ28</f>
        <v>0</v>
      </c>
      <c r="AS28" s="480">
        <f>IF(AO28&gt;0,$S28,0)</f>
        <v>0</v>
      </c>
      <c r="AT28" s="486" t="b">
        <f t="shared" ref="AT28:AT68" si="14">OR(NOT(COUNTBLANK(D28:H28)&gt;0),COUNTBLANK(D28:H28)=5)</f>
        <v>1</v>
      </c>
      <c r="AU28" s="56" t="b">
        <f t="shared" ref="AU28:AU67" si="15">AND(OR(AND(OR(ClassificationTwo=Class1,ClassificationTwo=Class10),ISBLANK(N28),ISBLANK(O28),ISBLANK(P28),ISBLANK(Q28)),ClassificationTwo=Class2,ClassificationTwo=Class4),OR(BA28,AND(ISNUMBER(F28),ISNUMBER(G28),ISTEXT(H28))))</f>
        <v>0</v>
      </c>
      <c r="AV28" s="56" t="b">
        <f t="shared" ref="AV28:AV67" si="16">IF(ISTEXT(N28),OR(AND(VLOOKUP(N28,Afactors,3,TRUE),NOT(ISNUMBER(O28)),NOT(ISNUMBER(P28)),NOT(ISNUMBER(Q28))),AND(N28=FixedDim,ISNUMBER(P28),ISNUMBER(O28),NOT(ISNUMBER(Q28))),AND(N28=DynamicDim,ISNUMBER(Q28),NOT(ISNUMBER(P28)),NOT(ISNUMBER(O28))),AND(N28=ManualDime,ISNUMBER(O28),O28&gt;0.75),AND(N28=ManualDimf,ISNUMBER(O28),O28&gt;0.75),AND(N28=ProgDim,ISNUMBER(O28),O28&gt;0.75),AND(NOT(ISNUMBER(O28)),NOT(ISNUMBER(P28)),NOT(ISNUMBER(Q28)))),IF(AT28,AND(NOT(ISNUMBER(O28)),NOT(ISNUMBER(P28)),NOT(ISNUMBER(Q28))),""))</f>
        <v>1</v>
      </c>
      <c r="AW28" s="56" t="b">
        <f t="shared" ref="AW28:AW67" si="17">IF(ISTEXT(N28),OR(AND(VLOOKUP(N28,Afactors,3,FALSE),NOT(ISNUMBER(O28)),NOT(ISNUMBER(P28)),NOT(ISNUMBER(Q28))),AND(N28=FixedDim,ISNUMBER(P28),ISNUMBER(O28),NOT(ISNUMBER(Q28))),AND(N28=DynamicDim,ISNUMBER(Q28),NOT(ISNUMBER(P28)),NOT(ISNUMBER(O28)))),IF(AT28,AND(NOT(ISNUMBER(O28)),NOT(ISNUMBER(P28)),NOT(ISNUMBER(Q28))),""))</f>
        <v>1</v>
      </c>
      <c r="AX28" s="56" t="str">
        <f t="shared" ref="AX28:AX68" si="18">IF(ISTEXT(E28),VLOOKUP(E28,TypeofSpaceres,3,FALSE),"")</f>
        <v/>
      </c>
      <c r="AY28" s="56" t="b">
        <f t="shared" ref="AY28:AY67" si="19">NOT(COUNTBLANK(D28:H28)=5)</f>
        <v>0</v>
      </c>
      <c r="AZ28" s="498" t="b">
        <f>IF(OR(COUNTBLANK(D28:I28)=6,AND(COUNTBLANK(D28:G28)=4,H28=0)),OR(AY29:AY$67),NOT(AY28))</f>
        <v>0</v>
      </c>
      <c r="BA28" s="56" t="b">
        <f t="shared" ref="BA28:BA67" si="20">OR(COUNTBLANK(D28:I28)=6,AND(COUNTBLANK(D28:G28)=4,H28=0))</f>
        <v>1</v>
      </c>
      <c r="BB28" s="56" t="b">
        <f>AND(AT28,AU28,AV28,AW28)</f>
        <v>0</v>
      </c>
      <c r="BC28" s="57">
        <f t="shared" ref="BC28:BC67" si="21">G28</f>
        <v>0</v>
      </c>
      <c r="BD28" s="57" t="str">
        <f t="shared" ref="BD28:BD67" si="22">R28</f>
        <v/>
      </c>
      <c r="BE28" s="560" t="str">
        <f>IF(BB28,IF(ISNUMBER(AA28),IF(ISNUMBER(AD28),ROUND(AD28,1),AD28),IF(ISNUMBER(AB28),ROUND(AB28,1),AB28)),"")</f>
        <v/>
      </c>
      <c r="BF28" s="561" t="str">
        <f t="shared" ref="BF28:BF67" si="23">IF(AND(BB28,AY28,Allinputsokres),ROUND(G28/F28,1),"")</f>
        <v/>
      </c>
      <c r="BG28" s="151" t="str">
        <f>IF(DH28&lt;&gt;"OK",DH28,IF(DI28&lt;&gt;"OK",DI28,IF(DJ28&lt;&gt;"OK",DJ28,IF(DK28&lt;&gt;"OK",DK28,IF(DL28&lt;&gt;"OK",DL28,BI28)))))</f>
        <v/>
      </c>
      <c r="BH28" s="430"/>
      <c r="BI28" s="151" t="str">
        <f>IF(DM28&lt;&gt;"OK",DM28,IF(DN28&lt;&gt;"OK",DN28,IF(DO28&lt;&gt;"OK",DO28,IF(DP28&lt;&gt;"OK",DP28,IF(DQ28&lt;&gt;"OK",DQ28,IF(DR28&lt;&gt;"OK",DR28,IF(DS28&lt;&gt;"OK",DS28,BJ28)))))))</f>
        <v/>
      </c>
      <c r="BJ28" s="437" t="str">
        <f>IF(DT28&lt;&gt;"OK",DT28,IF(DU28&lt;&gt;"OK",DU28,IF(DV28&lt;&gt;"OK",DV28,IF(DW28&lt;&gt;"OK",DW28,IF(DX28&lt;&gt;"OK",DX28,IF(DY28&lt;&gt;"OK",DY28,IF(DZ28&lt;&gt;"OK",DZ28,IF(EA28&lt;&gt;"OK",EA28,IF(EC28&lt;&gt;"OK",EC28,"")))))))))</f>
        <v/>
      </c>
      <c r="BK28" s="802" t="str">
        <f>IF(BZ71&lt;&gt;"OK","Classification and highlighted Location entries are not compatible",IF(OR(Y28:Y67),"Two adjustment factors have been used. Ensure that they are for different but compatible control devices.",""))</f>
        <v/>
      </c>
      <c r="BL28" s="802" t="b">
        <f>OR(Y28:Y67)</f>
        <v>0</v>
      </c>
      <c r="BM28" s="502" t="b">
        <f>AND(BB28,AY28,NOT(BA28),InputIssuesTwo=0,BF28&lt;=BE28,BW28&lt;=1)</f>
        <v>0</v>
      </c>
      <c r="BN28" s="503" t="b">
        <f>AND(BB28,AY28,NOT(BA28),InputIssuesTwo=0,BF28&gt;BE28,BW28&gt;1)</f>
        <v>0</v>
      </c>
      <c r="BO28" s="504" t="b">
        <f t="shared" ref="BO28:BO67" si="24">AND(BB28,InputIssuesTwo=0,TopInputsOKTwo,AND(AY28,BF28&lt;=BE28,BW28&lt;=1))</f>
        <v>0</v>
      </c>
      <c r="BP28" s="502" t="b">
        <f t="shared" ref="BP28:BP67" si="25">AND(BB28,InputIssuesTwo=0,TopInputsOKTwo,BF28&gt;BE28,BW28&gt;1)</f>
        <v>0</v>
      </c>
      <c r="BQ28" s="502" t="b">
        <f t="shared" ref="BQ28:BQ67" si="26">AND(BB28,InputIssuesTwo=0,TopInputsOKTwo,BF28&lt;=BE28,BW28&gt;1)</f>
        <v>0</v>
      </c>
      <c r="BR28" s="503" t="b">
        <f t="shared" ref="BR28:BR67" si="27">AND(InputIssuesTwo=0,TopInputsOKTwo,BF28&gt;BE28,BW28&lt;=1)</f>
        <v>0</v>
      </c>
      <c r="BS28" s="504" t="b">
        <f t="shared" ref="BS28:BS67" si="28">AND(AY28,BB28,InputIssuesTwo=0,TopInputsOKTwo,OR(IF(H28=$H$80,PassClass1,IF(H28=$H$81,PassClass1,IF(H28=$H$82,PassClass1,IF(H28=$H$83,PassBalcony,IF(H28=$H$84,PassClass10,"FALSE")))))))</f>
        <v>0</v>
      </c>
      <c r="BT28" s="502" t="b">
        <f t="shared" ref="BT28:BT67" si="29">AND(AT28,AU28,NOT(BA28),BB28,InputIssuesTwo=0,TopInputsOKTwo,IF(H28=$H$80,FailClass1,IF(H28=$H$81,FailClass1,IF(H28=$H$82,FailClass1,IF(H28=$H$83,FailBalcony,IF(H28=$H$84,FailClass10,"FALSE"))))))</f>
        <v>0</v>
      </c>
      <c r="BU28" s="503" t="b">
        <f>EB28&gt;0</f>
        <v>0</v>
      </c>
      <c r="BV28" s="505" t="b">
        <f t="shared" ref="BV28:BV67" si="30">IF(AND(BB28,AY28),IF(H28=$H$80,S28/TotalAllowClass1,IF(H28=$H$81,S28/TotalAllowClass1,IF(H28=$H$82,S28/TotalAllowClass1,IF(H28=$H$83,S28/TotalAllowBalc,IF(H28=$H$84,S28/TotalAllowClass10,""))))))</f>
        <v>0</v>
      </c>
      <c r="BW28" s="506" t="b">
        <f t="shared" ref="BW28:BW67" si="31">IF(AND(BB28,AY28),IF(H28=$H$80,Percent1,IF(H28=$H$81,Percent1,IF(H28=$H$82,Percent1,IF(H28=$H$83,PercentBalcony,IF(H28=$H$84,Percent10,""))))))</f>
        <v>0</v>
      </c>
      <c r="BX28" s="475" t="str">
        <f>IF(AND(BB28,AY28),TEXT(BV28,"0%")&amp;" of "&amp;TEXT(IF(AND(BW28&gt;0.99,BW28&lt;1),ROUNDDOWN(BW28,BX$22)*100,IF(AND(BW28&gt;1,BW28&lt;1.01),ROUNDUP(BW28,BX$22),ROUND(BW28,2))*100),"General")&amp;"%","")</f>
        <v/>
      </c>
      <c r="BZ28" s="390" t="str">
        <f t="shared" ref="BZ28:BZ67" si="32">IF(COUNTA(D28:Q28)=0,"no data",MATCH(H28,ValidLocationsTwo,0))</f>
        <v>no data</v>
      </c>
      <c r="CB28" s="89">
        <v>1</v>
      </c>
      <c r="CC28" s="89">
        <f t="shared" ref="CC28:CC67" si="33">IF(RowsPreferredTwo&gt;=CB28,RowsPreferredTwo,"-")</f>
        <v>10</v>
      </c>
      <c r="CF28" s="106"/>
      <c r="CG28" s="187"/>
      <c r="CH28" s="107"/>
      <c r="CI28" s="107"/>
      <c r="CK28" s="137">
        <f t="shared" ref="CK28:CK67" si="34">C28</f>
        <v>1</v>
      </c>
      <c r="CL28" s="395">
        <f t="shared" ref="CL28:CL67" si="35">D28</f>
        <v>0</v>
      </c>
      <c r="CM28" s="395">
        <f t="shared" ref="CM28:CM67" si="36">H28</f>
        <v>0</v>
      </c>
      <c r="CN28" s="562" t="str">
        <f t="shared" ref="CN28:CN67" si="37">IF(ISBLANK(H28),"",VLOOKUP(H28,LocationLimitsTwo,2,FALSE))</f>
        <v/>
      </c>
      <c r="CO28" s="202" t="str">
        <f t="shared" ref="CO28:CO67" si="38">IF(BB28,IF(ISNUMBER(L28),(L28/0.95),IF(ISNUMBER(M28),M28,IF(ISTEXT(J28),VLOOKUP(J28,Afactors,2,FALSE),""))),"")</f>
        <v/>
      </c>
      <c r="CP28" s="202" t="str">
        <f t="shared" ref="CP28:CP67" si="39">IF(BB28,IF(ISNUMBER(P28),(P28*0.95),IF(ISNUMBER(Q28),Q28,IF(ISTEXT(N28),VLOOKUP(N28,Afactors,2,FALSE),""))),"")</f>
        <v/>
      </c>
      <c r="CQ28" s="564" t="str">
        <f>IF(BB28,BE28,"")</f>
        <v/>
      </c>
      <c r="CR28" s="46"/>
      <c r="CS28" s="188"/>
      <c r="CT28" s="107"/>
      <c r="CU28" s="107"/>
      <c r="CV28" s="64"/>
      <c r="CW28" s="64"/>
      <c r="CX28" s="64"/>
      <c r="CY28" s="64"/>
      <c r="CZ28" s="64"/>
      <c r="DA28" s="64"/>
      <c r="DB28" s="64"/>
      <c r="DC28" s="64"/>
      <c r="DD28" s="64"/>
      <c r="DE28" s="64"/>
      <c r="DF28" s="64"/>
      <c r="DH28" s="390" t="str">
        <f t="shared" ref="DH28:DH67" si="40">IF(AND(COUNTA(DescriptionTwo,ClassificationTwo)=2,COUNTA(D28:Q28)&gt;0,ISBLANK(D28)),"Enter Description","OK")</f>
        <v>OK</v>
      </c>
      <c r="DI28" s="390" t="str">
        <f t="shared" ref="DI28:DI67" si="41">IF(AND(COUNTA(DescriptionTwo,ClassificationTwo)=2,COUNTA(D28:Q28)&gt;0,ISBLANK(E28)),"Enter Type of space","OK")</f>
        <v>OK</v>
      </c>
      <c r="DJ28" s="390" t="str">
        <f t="shared" ref="DJ28:DJ67" si="42">IF(AND(COUNTA(DescriptionTwo,ClassificationTwo)=2,COUNTA(D28:Q28)&gt;0,ISBLANK(F28)),"Enter Floor area of the space","OK")</f>
        <v>OK</v>
      </c>
      <c r="DK28" s="390" t="str">
        <f t="shared" ref="DK28:DK67" si="43">IF(AND(COUNTA(DescriptionTwo,ClassificationTwo)=2,COUNTA(D28:Q28)&gt;0,ISBLANK(G28)),"Enter Design Power Load","OK")</f>
        <v>OK</v>
      </c>
      <c r="DL28" s="396" t="str">
        <f t="shared" ref="DL28:DL67" si="44">IF(AND(COUNTA(DescriptionTwo,ClassificationTwo)=2,COUNTA(D28:Q28)&gt;0,ISBLANK(H28)),"Enter Location","OK")</f>
        <v>OK</v>
      </c>
      <c r="DM28" s="373" t="str">
        <f t="shared" ref="DM28:DM67" si="45">IF(AND(COUNTA(DescriptionTwo,ClassificationTwo)=2,COUNTA(D28:Q28)&gt;0,OR(J28=FixedDim, J28=ManualDime, J28=ManualDimf, J28=ProgDim),ISBLANK(K28)),"Enter % of floor area controlled","OK")</f>
        <v>OK</v>
      </c>
      <c r="DN28" s="373" t="str">
        <f t="shared" ref="DN28:DN67" si="46">IF(AND(COUNTA(DescriptionTwo,ClassificationTwo)=2,COUNTA(D28:Q28)&gt;0,J28=FixedDim,K28&gt;0,ISBLANK(L28)),"Enter dimmed % of full power","OK")</f>
        <v>OK</v>
      </c>
      <c r="DO28" s="373" t="str">
        <f>IF(AND(COUNTA(K28)&gt;0,NOT(OR(J28=FixedDim, J28=ManualDime,J28=ManualDimf, J28=ProgDim))),"Adjustment Factor (f), (g) or (k) is missing","OK")</f>
        <v>OK</v>
      </c>
      <c r="DP28" s="373" t="str">
        <f t="shared" ref="DP28:DP68" si="47">IF(OR(J28=eNA,J28=fNA,J28=jNA), "Factor N/A to this class of building", IF(AND(VLOOKUP(J28,Afactors,3,FALSE),ISNUMBER(M28)),"Adjustment Factor (j) is missing","OK"))</f>
        <v>OK</v>
      </c>
      <c r="DQ28" s="373" t="str">
        <f t="shared" ref="DQ28:DQ67" si="48">IF(AND(J28=DynamicDim,M28=0),"Enter Lumen Depreciation Factor","OK")</f>
        <v>OK</v>
      </c>
      <c r="DR28" s="373" t="str">
        <f t="shared" ref="DR28:DR67" si="49">IF(AND(J28=DynamicDim,COUNTA(K28,L28)&gt;0),"Delete unused Fixed Dimming % Values","OK")</f>
        <v>OK</v>
      </c>
      <c r="DS28" s="396" t="str">
        <f t="shared" ref="DS28:DS67" si="50">IF(AND(J28=FixedDim,M28&gt;0),"Delete Lumen Depreciation Factor","OK")</f>
        <v>OK</v>
      </c>
      <c r="DT28" s="373" t="str">
        <f t="shared" ref="DT28:DT67" si="51">IF(AND(COUNTA(N28:Q28)&gt;0,OR(ClassificationTwo=Class1,ClassificationTwo=Class10)),"Factor 2 not permitted for "&amp;ClassificationTwo,IF(AND(ISTEXT(N28),NOT(ISTEXT(J28))),"Adjustment Factor 1 is missing", "OK"))</f>
        <v>OK</v>
      </c>
      <c r="DU28" s="373" t="str">
        <f t="shared" ref="DU28:DU67" si="52">IF(AND(COUNTA(DescriptionTwo,ClassificationTwo)=2,COUNTA($D28:$Q28)&gt;0, OR(N28=FixedDim, N28=ManualDime, N28=ManualDimf, N28=ProgDim),ISBLANK(O28)),"Enter % of floor area controlled","OK")</f>
        <v>OK</v>
      </c>
      <c r="DV28" s="373" t="str">
        <f t="shared" ref="DV28:DV67" si="53">IF(AND(COUNTA(DescriptionTwo,ClassificationTwo)=2,COUNTA($D28:$Q28)&gt;0,$N28=FixedDim,ISBLANK(P28)),"Enter dimmed % of full power","OK")</f>
        <v>OK</v>
      </c>
      <c r="DW28" s="373" t="str">
        <f t="shared" ref="DW28:DW67" si="54">IF(OR(N28=eNA,N28=fNA,N28=jNA),"Factor N/A to this class of building",IF(AND(COUNTA(O28)&gt;0, NOT(OR(N28=FixedDim, N28=ManualDime,N28=ManualDimf,N28=ProgDim))),"Adjustment Factor (f), (g) or (k) is missing","OK"))</f>
        <v>OK</v>
      </c>
      <c r="DX28" s="373" t="str">
        <f t="shared" ref="DX28:DX67" si="55">IF(AND(VLOOKUP(N28,Afactors,3,FALSE),ISNUMBER(Q28)),"Adjustment Factor (j) is missing","OK")</f>
        <v>OK</v>
      </c>
      <c r="DY28" s="373" t="str">
        <f t="shared" ref="DY28:DY67" si="56">IF(AND(N28=DynamicDim,Q28=0),"Enter Lumen Depreciation Factor","OK")</f>
        <v>OK</v>
      </c>
      <c r="DZ28" s="436" t="str">
        <f t="shared" ref="DZ28:DZ67" si="57">IF(AND(N28=DynamicDim,COUNTA(O28,P28)&gt;0),"Delete unused Fixed Dimming % Values","OK")</f>
        <v>OK</v>
      </c>
      <c r="EA28" s="396" t="str">
        <f t="shared" ref="EA28:EA67" si="58">IF(AND(N28=FixedDim,Q28&gt;0),"Delete Lumen Depreciation Factor","OK")</f>
        <v>OK</v>
      </c>
      <c r="EB28" s="377">
        <f>COUNTIF(DH28:EA28,"&lt;&gt;OK")+IF(ISNA(BZ28),1,0)</f>
        <v>0</v>
      </c>
      <c r="EC28" s="376" t="str">
        <f>IF(AZ28,"ROW SKIPPED (OK if intentional)","OK")</f>
        <v>OK</v>
      </c>
    </row>
    <row r="29" spans="1:133" x14ac:dyDescent="0.2">
      <c r="A29" s="551"/>
      <c r="B29" s="518">
        <f t="shared" si="0"/>
        <v>10</v>
      </c>
      <c r="C29" s="522">
        <v>2</v>
      </c>
      <c r="D29" s="528"/>
      <c r="E29" s="538"/>
      <c r="F29" s="160"/>
      <c r="G29" s="110"/>
      <c r="H29" s="820"/>
      <c r="I29" s="821"/>
      <c r="J29" s="606"/>
      <c r="K29" s="588"/>
      <c r="L29" s="464"/>
      <c r="M29" s="465"/>
      <c r="N29" s="545"/>
      <c r="O29" s="588"/>
      <c r="P29" s="464"/>
      <c r="Q29" s="465"/>
      <c r="R29" s="650" t="str">
        <f t="shared" si="1"/>
        <v/>
      </c>
      <c r="S29" s="651" t="str">
        <f t="shared" ref="S29:S67" si="59">BF29</f>
        <v/>
      </c>
      <c r="T29" s="652" t="str">
        <f t="shared" si="2"/>
        <v/>
      </c>
      <c r="V29" s="150" t="str">
        <f t="shared" si="3"/>
        <v/>
      </c>
      <c r="W29" s="472" t="str">
        <f t="shared" si="4"/>
        <v/>
      </c>
      <c r="X29" s="54" t="b">
        <f t="shared" ref="X29:X67" si="60">ISNUMBER(V29)</f>
        <v>0</v>
      </c>
      <c r="Y29" s="54" t="b">
        <f t="shared" si="5"/>
        <v>0</v>
      </c>
      <c r="Z29" s="53" t="str">
        <f t="shared" si="6"/>
        <v/>
      </c>
      <c r="AA29" s="54" t="str">
        <f t="shared" si="7"/>
        <v/>
      </c>
      <c r="AB29" s="53" t="str">
        <f t="shared" ref="AB29:AB67" si="61">IF(X29,CN29/V29,CN29)</f>
        <v/>
      </c>
      <c r="AC29" s="53" t="str">
        <f t="shared" si="8"/>
        <v/>
      </c>
      <c r="AD29" s="386" t="str">
        <f t="shared" si="9"/>
        <v/>
      </c>
      <c r="AE29" s="478">
        <f>IF(OR($H29=$H$80,$H29=$H$81,$H29=$H$82),$F29,0)</f>
        <v>0</v>
      </c>
      <c r="AF29" s="479">
        <f t="shared" ref="AF29:AF67" si="62">IF(AE29&gt;0,$G29,0)</f>
        <v>0</v>
      </c>
      <c r="AG29" s="479">
        <f t="shared" ref="AG29:AG67" si="63">IF(AE29&gt;0,$R29,0)</f>
        <v>0</v>
      </c>
      <c r="AH29" s="479">
        <f>AE29*AG29</f>
        <v>0</v>
      </c>
      <c r="AI29" s="480">
        <f t="shared" ref="AI29:AI67" si="64">IF(AE29&gt;0,$S29,0)</f>
        <v>0</v>
      </c>
      <c r="AJ29" s="478">
        <f t="shared" si="12"/>
        <v>0</v>
      </c>
      <c r="AK29" s="479">
        <f t="shared" ref="AK29:AK67" si="65">IF(AJ29&gt;0,$G29,0)</f>
        <v>0</v>
      </c>
      <c r="AL29" s="479">
        <f t="shared" ref="AL29:AL67" si="66">IF(AJ29&gt;0,$R29,0)</f>
        <v>0</v>
      </c>
      <c r="AM29" s="479">
        <f t="shared" ref="AM29:AM67" si="67">AJ29*AL29</f>
        <v>0</v>
      </c>
      <c r="AN29" s="480">
        <f t="shared" ref="AN29:AN67" si="68">IF(AJ29&gt;0,$S29,0)</f>
        <v>0</v>
      </c>
      <c r="AO29" s="478">
        <f t="shared" si="13"/>
        <v>0</v>
      </c>
      <c r="AP29" s="479">
        <f t="shared" ref="AP29:AP67" si="69">IF(AO29&gt;0,$G29,0)</f>
        <v>0</v>
      </c>
      <c r="AQ29" s="479">
        <f t="shared" ref="AQ29:AQ67" si="70">IF(AO29&gt;0,$R29,0)</f>
        <v>0</v>
      </c>
      <c r="AR29" s="479">
        <f t="shared" ref="AR29:AR67" si="71">AO29*AQ29</f>
        <v>0</v>
      </c>
      <c r="AS29" s="480">
        <f t="shared" ref="AS29:AS67" si="72">IF(AO29&gt;0,$S29,0)</f>
        <v>0</v>
      </c>
      <c r="AT29" s="486" t="b">
        <f t="shared" si="14"/>
        <v>1</v>
      </c>
      <c r="AU29" s="56" t="b">
        <f t="shared" si="15"/>
        <v>0</v>
      </c>
      <c r="AV29" s="56" t="b">
        <f t="shared" si="16"/>
        <v>1</v>
      </c>
      <c r="AW29" s="56" t="b">
        <f t="shared" si="17"/>
        <v>1</v>
      </c>
      <c r="AX29" s="56" t="str">
        <f t="shared" si="18"/>
        <v/>
      </c>
      <c r="AY29" s="56" t="b">
        <f t="shared" si="19"/>
        <v>0</v>
      </c>
      <c r="AZ29" s="498" t="b">
        <f>IF(OR(COUNTBLANK(D29:I29)=6,AND(COUNTBLANK(D29:G29)=4,H29=0)),OR(AY30:AY$67),NOT(AY29))</f>
        <v>0</v>
      </c>
      <c r="BA29" s="56" t="b">
        <f t="shared" si="20"/>
        <v>1</v>
      </c>
      <c r="BB29" s="56" t="b">
        <f>AND(AT29,AU29,AV29,AW29)</f>
        <v>0</v>
      </c>
      <c r="BC29" s="57">
        <f t="shared" si="21"/>
        <v>0</v>
      </c>
      <c r="BD29" s="57" t="str">
        <f t="shared" si="22"/>
        <v/>
      </c>
      <c r="BE29" s="560" t="str">
        <f>IF(BB29,IF(ISNUMBER(AA29),IF(ISNUMBER(AD29),ROUND(AD29,1),AD29),IF(ISNUMBER(AB29),ROUND(AB29,1),AB29)),"")</f>
        <v/>
      </c>
      <c r="BF29" s="561" t="str">
        <f t="shared" si="23"/>
        <v/>
      </c>
      <c r="BG29" s="151" t="str">
        <f>IF(DH29&lt;&gt;"OK",DH29,IF(DI29&lt;&gt;"OK",DI29,IF(DJ29&lt;&gt;"OK",DJ29,IF(DK29&lt;&gt;"OK",DK29,IF(DL29&lt;&gt;"OK",DL29,BI29)))))</f>
        <v/>
      </c>
      <c r="BH29" s="430"/>
      <c r="BI29" s="151" t="str">
        <f t="shared" ref="BI29:BI67" si="73">IF(DM29&lt;&gt;"OK",DM29,IF(DN29&lt;&gt;"OK",DN29,IF(DO29&lt;&gt;"OK",DO29,IF(DP29&lt;&gt;"OK",DP29,IF(DQ29&lt;&gt;"OK",DQ29,IF(DR29&lt;&gt;"OK",DR29,IF(DS29&lt;&gt;"OK",DS29,BJ29)))))))</f>
        <v/>
      </c>
      <c r="BJ29" s="437" t="str">
        <f t="shared" ref="BJ29:BJ67" si="74">IF(DT29&lt;&gt;"OK",DT29,IF(DU29&lt;&gt;"OK",DU29,IF(DV29&lt;&gt;"OK",DV29,IF(DW29&lt;&gt;"OK",DW29,IF(DX29&lt;&gt;"OK",DX29,IF(DY29&lt;&gt;"OK",DY29,IF(DZ29&lt;&gt;"OK",DZ29,IF(EA29&lt;&gt;"OK",EA29,IF(EC29&lt;&gt;"OK",EC29,"")))))))))</f>
        <v/>
      </c>
      <c r="BK29" s="803"/>
      <c r="BL29" s="803"/>
      <c r="BM29" s="502" t="b">
        <f t="shared" ref="BM29:BM67" si="75">AND(BB29,AY29,NOT(BA29),InputIssuesTwo=0,BF29&lt;=BE29,BW29&lt;=1)</f>
        <v>0</v>
      </c>
      <c r="BN29" s="503" t="b">
        <f t="shared" ref="BN29:BN67" si="76">AND(BB29,AY29,NOT(BA29),InputIssuesTwo=0,BF29&gt;BE29,BW29&gt;1)</f>
        <v>0</v>
      </c>
      <c r="BO29" s="504" t="b">
        <f t="shared" si="24"/>
        <v>0</v>
      </c>
      <c r="BP29" s="502" t="b">
        <f t="shared" si="25"/>
        <v>0</v>
      </c>
      <c r="BQ29" s="502" t="b">
        <f t="shared" si="26"/>
        <v>0</v>
      </c>
      <c r="BR29" s="503" t="b">
        <f t="shared" si="27"/>
        <v>0</v>
      </c>
      <c r="BS29" s="504" t="b">
        <f t="shared" si="28"/>
        <v>0</v>
      </c>
      <c r="BT29" s="502" t="b">
        <f t="shared" si="29"/>
        <v>0</v>
      </c>
      <c r="BU29" s="503" t="b">
        <f t="shared" ref="BU29:BU67" si="77">EB29&gt;0</f>
        <v>0</v>
      </c>
      <c r="BV29" s="505" t="b">
        <f t="shared" si="30"/>
        <v>0</v>
      </c>
      <c r="BW29" s="506" t="b">
        <f t="shared" si="31"/>
        <v>0</v>
      </c>
      <c r="BX29" s="475" t="str">
        <f t="shared" ref="BX29:BX67" si="78">IF(AND(BB29,AY29),TEXT(BV29,"0%")&amp;" of "&amp;TEXT(IF(AND(BW29&gt;0.99,BW29&lt;1),ROUNDDOWN(BW29,BX$22)*100,IF(AND(BW29&gt;1,BW29&lt;1.01),ROUNDUP(BW29,BX$22),ROUND(BW29,2))*100),"General")&amp;"%","")</f>
        <v/>
      </c>
      <c r="BZ29" s="390" t="str">
        <f t="shared" si="32"/>
        <v>no data</v>
      </c>
      <c r="CB29" s="90">
        <v>2</v>
      </c>
      <c r="CC29" s="90">
        <f t="shared" si="33"/>
        <v>10</v>
      </c>
      <c r="CF29" s="189"/>
      <c r="CG29" s="187"/>
      <c r="CH29" s="107"/>
      <c r="CI29" s="107"/>
      <c r="CK29" s="137">
        <f t="shared" si="34"/>
        <v>2</v>
      </c>
      <c r="CL29" s="395">
        <f t="shared" si="35"/>
        <v>0</v>
      </c>
      <c r="CM29" s="395">
        <f t="shared" si="36"/>
        <v>0</v>
      </c>
      <c r="CN29" s="562" t="str">
        <f t="shared" si="37"/>
        <v/>
      </c>
      <c r="CO29" s="202" t="str">
        <f t="shared" si="38"/>
        <v/>
      </c>
      <c r="CP29" s="202" t="str">
        <f t="shared" si="39"/>
        <v/>
      </c>
      <c r="CQ29" s="564" t="str">
        <f t="shared" ref="CQ29:CQ67" si="79">IF(BB29,BE29,"")</f>
        <v/>
      </c>
      <c r="CR29" s="46"/>
      <c r="CS29" s="188"/>
      <c r="CT29" s="107"/>
      <c r="CU29" s="107"/>
      <c r="CV29" s="64"/>
      <c r="CW29" s="64"/>
      <c r="CX29" s="64"/>
      <c r="CY29" s="64"/>
      <c r="CZ29" s="64"/>
      <c r="DA29" s="64"/>
      <c r="DB29" s="64"/>
      <c r="DC29" s="64"/>
      <c r="DD29" s="64"/>
      <c r="DE29" s="64"/>
      <c r="DF29" s="64"/>
      <c r="DH29" s="390" t="str">
        <f t="shared" si="40"/>
        <v>OK</v>
      </c>
      <c r="DI29" s="390" t="str">
        <f t="shared" si="41"/>
        <v>OK</v>
      </c>
      <c r="DJ29" s="390" t="str">
        <f t="shared" si="42"/>
        <v>OK</v>
      </c>
      <c r="DK29" s="390" t="str">
        <f t="shared" si="43"/>
        <v>OK</v>
      </c>
      <c r="DL29" s="396" t="str">
        <f t="shared" si="44"/>
        <v>OK</v>
      </c>
      <c r="DM29" s="373" t="str">
        <f t="shared" si="45"/>
        <v>OK</v>
      </c>
      <c r="DN29" s="373" t="str">
        <f t="shared" si="46"/>
        <v>OK</v>
      </c>
      <c r="DO29" s="373" t="str">
        <f t="shared" ref="DO29:DO67" si="80">IF(AND(COUNTA(K29)&gt;0,NOT(OR(J29=FixedDim, J29=ManualDime,J29=ManualDimf, J29=ProgDim))),"Adjustment Factor (f), (g) or (k) is missing","OK")</f>
        <v>OK</v>
      </c>
      <c r="DP29" s="373" t="str">
        <f t="shared" si="47"/>
        <v>OK</v>
      </c>
      <c r="DQ29" s="373" t="str">
        <f t="shared" si="48"/>
        <v>OK</v>
      </c>
      <c r="DR29" s="373" t="str">
        <f t="shared" si="49"/>
        <v>OK</v>
      </c>
      <c r="DS29" s="396" t="str">
        <f t="shared" si="50"/>
        <v>OK</v>
      </c>
      <c r="DT29" s="373" t="str">
        <f t="shared" si="51"/>
        <v>OK</v>
      </c>
      <c r="DU29" s="373" t="str">
        <f t="shared" si="52"/>
        <v>OK</v>
      </c>
      <c r="DV29" s="373" t="str">
        <f t="shared" si="53"/>
        <v>OK</v>
      </c>
      <c r="DW29" s="373" t="str">
        <f t="shared" si="54"/>
        <v>OK</v>
      </c>
      <c r="DX29" s="373" t="str">
        <f t="shared" si="55"/>
        <v>OK</v>
      </c>
      <c r="DY29" s="373" t="str">
        <f t="shared" si="56"/>
        <v>OK</v>
      </c>
      <c r="DZ29" s="436" t="str">
        <f t="shared" si="57"/>
        <v>OK</v>
      </c>
      <c r="EA29" s="396" t="str">
        <f t="shared" si="58"/>
        <v>OK</v>
      </c>
      <c r="EB29" s="377">
        <f t="shared" ref="EB29:EB67" si="81">COUNTIF(DH29:EA29,"&lt;&gt;OK")+IF(ISNA(BZ29),1,0)</f>
        <v>0</v>
      </c>
      <c r="EC29" s="376" t="str">
        <f t="shared" ref="EC29:EC67" si="82">IF(AZ29,"ROW SKIPPED (OK if intentional)","OK")</f>
        <v>OK</v>
      </c>
    </row>
    <row r="30" spans="1:133" x14ac:dyDescent="0.2">
      <c r="A30" s="551"/>
      <c r="B30" s="518">
        <f t="shared" si="0"/>
        <v>10</v>
      </c>
      <c r="C30" s="522">
        <v>3</v>
      </c>
      <c r="D30" s="528"/>
      <c r="E30" s="539"/>
      <c r="F30" s="160"/>
      <c r="G30" s="110"/>
      <c r="H30" s="820"/>
      <c r="I30" s="821"/>
      <c r="J30" s="606"/>
      <c r="K30" s="588"/>
      <c r="L30" s="464"/>
      <c r="M30" s="465"/>
      <c r="N30" s="545"/>
      <c r="O30" s="588"/>
      <c r="P30" s="464"/>
      <c r="Q30" s="465"/>
      <c r="R30" s="650" t="str">
        <f t="shared" si="1"/>
        <v/>
      </c>
      <c r="S30" s="651" t="str">
        <f t="shared" si="59"/>
        <v/>
      </c>
      <c r="T30" s="652" t="str">
        <f t="shared" si="2"/>
        <v/>
      </c>
      <c r="V30" s="150" t="str">
        <f t="shared" si="3"/>
        <v/>
      </c>
      <c r="W30" s="472" t="str">
        <f t="shared" si="4"/>
        <v/>
      </c>
      <c r="X30" s="54" t="b">
        <f t="shared" si="60"/>
        <v>0</v>
      </c>
      <c r="Y30" s="54" t="b">
        <f t="shared" si="5"/>
        <v>0</v>
      </c>
      <c r="Z30" s="53" t="str">
        <f t="shared" si="6"/>
        <v/>
      </c>
      <c r="AA30" s="54" t="str">
        <f t="shared" si="7"/>
        <v/>
      </c>
      <c r="AB30" s="53" t="str">
        <f t="shared" si="61"/>
        <v/>
      </c>
      <c r="AC30" s="53" t="str">
        <f t="shared" si="8"/>
        <v/>
      </c>
      <c r="AD30" s="386" t="str">
        <f t="shared" si="9"/>
        <v/>
      </c>
      <c r="AE30" s="478">
        <f t="shared" si="10"/>
        <v>0</v>
      </c>
      <c r="AF30" s="479">
        <f t="shared" si="62"/>
        <v>0</v>
      </c>
      <c r="AG30" s="479">
        <f t="shared" si="63"/>
        <v>0</v>
      </c>
      <c r="AH30" s="479">
        <f t="shared" si="11"/>
        <v>0</v>
      </c>
      <c r="AI30" s="480">
        <f t="shared" si="64"/>
        <v>0</v>
      </c>
      <c r="AJ30" s="478">
        <f t="shared" si="12"/>
        <v>0</v>
      </c>
      <c r="AK30" s="479">
        <f t="shared" si="65"/>
        <v>0</v>
      </c>
      <c r="AL30" s="479">
        <f t="shared" si="66"/>
        <v>0</v>
      </c>
      <c r="AM30" s="479">
        <f t="shared" si="67"/>
        <v>0</v>
      </c>
      <c r="AN30" s="480">
        <f t="shared" si="68"/>
        <v>0</v>
      </c>
      <c r="AO30" s="478">
        <f t="shared" si="13"/>
        <v>0</v>
      </c>
      <c r="AP30" s="479">
        <f t="shared" si="69"/>
        <v>0</v>
      </c>
      <c r="AQ30" s="479">
        <f t="shared" si="70"/>
        <v>0</v>
      </c>
      <c r="AR30" s="479">
        <f t="shared" si="71"/>
        <v>0</v>
      </c>
      <c r="AS30" s="480">
        <f t="shared" si="72"/>
        <v>0</v>
      </c>
      <c r="AT30" s="486" t="b">
        <f t="shared" si="14"/>
        <v>1</v>
      </c>
      <c r="AU30" s="56" t="b">
        <f t="shared" si="15"/>
        <v>0</v>
      </c>
      <c r="AV30" s="56" t="b">
        <f t="shared" si="16"/>
        <v>1</v>
      </c>
      <c r="AW30" s="56" t="b">
        <f t="shared" si="17"/>
        <v>1</v>
      </c>
      <c r="AX30" s="56" t="str">
        <f t="shared" si="18"/>
        <v/>
      </c>
      <c r="AY30" s="56" t="b">
        <f t="shared" si="19"/>
        <v>0</v>
      </c>
      <c r="AZ30" s="498" t="b">
        <f>IF(OR(COUNTBLANK(D30:I30)=6,AND(COUNTBLANK(D30:G30)=4,H30=0)),OR(AY31:AY$67),NOT(AY30))</f>
        <v>0</v>
      </c>
      <c r="BA30" s="56" t="b">
        <f t="shared" si="20"/>
        <v>1</v>
      </c>
      <c r="BB30" s="56" t="b">
        <f t="shared" ref="BB30:BB67" si="83">AND(AT30,AU30,AV30,AW30)</f>
        <v>0</v>
      </c>
      <c r="BC30" s="57">
        <f t="shared" si="21"/>
        <v>0</v>
      </c>
      <c r="BD30" s="57" t="str">
        <f t="shared" si="22"/>
        <v/>
      </c>
      <c r="BE30" s="560" t="str">
        <f t="shared" ref="BE30:BE67" si="84">IF(BB30,IF(ISNUMBER(AA30),IF(ISNUMBER(AD30),ROUND(AD30,1),AD30),IF(ISNUMBER(AB30),ROUND(AB30,1),AB30)),"")</f>
        <v/>
      </c>
      <c r="BF30" s="561" t="str">
        <f t="shared" si="23"/>
        <v/>
      </c>
      <c r="BG30" s="151" t="str">
        <f t="shared" ref="BG30:BG67" si="85">IF(DH30&lt;&gt;"OK",DH30,IF(DI30&lt;&gt;"OK",DI30,IF(DJ30&lt;&gt;"OK",DJ30,IF(DK30&lt;&gt;"OK",DK30,IF(DL30&lt;&gt;"OK",DL30,BI30)))))</f>
        <v/>
      </c>
      <c r="BH30" s="430"/>
      <c r="BI30" s="151" t="str">
        <f t="shared" si="73"/>
        <v/>
      </c>
      <c r="BJ30" s="437" t="str">
        <f t="shared" si="74"/>
        <v/>
      </c>
      <c r="BK30" s="803"/>
      <c r="BL30" s="803"/>
      <c r="BM30" s="502" t="b">
        <f t="shared" si="75"/>
        <v>0</v>
      </c>
      <c r="BN30" s="503" t="b">
        <f t="shared" si="76"/>
        <v>0</v>
      </c>
      <c r="BO30" s="504" t="b">
        <f t="shared" si="24"/>
        <v>0</v>
      </c>
      <c r="BP30" s="502" t="b">
        <f t="shared" si="25"/>
        <v>0</v>
      </c>
      <c r="BQ30" s="502" t="b">
        <f t="shared" si="26"/>
        <v>0</v>
      </c>
      <c r="BR30" s="503" t="b">
        <f t="shared" si="27"/>
        <v>0</v>
      </c>
      <c r="BS30" s="504" t="b">
        <f t="shared" si="28"/>
        <v>0</v>
      </c>
      <c r="BT30" s="502" t="b">
        <f t="shared" si="29"/>
        <v>0</v>
      </c>
      <c r="BU30" s="503" t="b">
        <f t="shared" si="77"/>
        <v>0</v>
      </c>
      <c r="BV30" s="505" t="b">
        <f t="shared" si="30"/>
        <v>0</v>
      </c>
      <c r="BW30" s="506" t="b">
        <f t="shared" si="31"/>
        <v>0</v>
      </c>
      <c r="BX30" s="475" t="str">
        <f t="shared" si="78"/>
        <v/>
      </c>
      <c r="BZ30" s="390" t="str">
        <f t="shared" si="32"/>
        <v>no data</v>
      </c>
      <c r="CB30" s="90">
        <v>3</v>
      </c>
      <c r="CC30" s="90">
        <f t="shared" si="33"/>
        <v>10</v>
      </c>
      <c r="CF30" s="189"/>
      <c r="CG30" s="187"/>
      <c r="CH30" s="107"/>
      <c r="CI30" s="107"/>
      <c r="CK30" s="137">
        <f t="shared" si="34"/>
        <v>3</v>
      </c>
      <c r="CL30" s="395">
        <f t="shared" si="35"/>
        <v>0</v>
      </c>
      <c r="CM30" s="395">
        <f t="shared" si="36"/>
        <v>0</v>
      </c>
      <c r="CN30" s="562" t="str">
        <f t="shared" si="37"/>
        <v/>
      </c>
      <c r="CO30" s="202" t="str">
        <f t="shared" si="38"/>
        <v/>
      </c>
      <c r="CP30" s="202" t="str">
        <f t="shared" si="39"/>
        <v/>
      </c>
      <c r="CQ30" s="564" t="str">
        <f t="shared" si="79"/>
        <v/>
      </c>
      <c r="CR30" s="46"/>
      <c r="CS30" s="188"/>
      <c r="CT30" s="107"/>
      <c r="CU30" s="107"/>
      <c r="CV30" s="64"/>
      <c r="CW30" s="64"/>
      <c r="CX30" s="64"/>
      <c r="CY30" s="64"/>
      <c r="CZ30" s="64"/>
      <c r="DA30" s="64"/>
      <c r="DB30" s="64"/>
      <c r="DC30" s="64"/>
      <c r="DD30" s="64"/>
      <c r="DE30" s="64"/>
      <c r="DF30" s="64"/>
      <c r="DH30" s="390" t="str">
        <f t="shared" si="40"/>
        <v>OK</v>
      </c>
      <c r="DI30" s="390" t="str">
        <f t="shared" si="41"/>
        <v>OK</v>
      </c>
      <c r="DJ30" s="390" t="str">
        <f t="shared" si="42"/>
        <v>OK</v>
      </c>
      <c r="DK30" s="390" t="str">
        <f t="shared" si="43"/>
        <v>OK</v>
      </c>
      <c r="DL30" s="396" t="str">
        <f t="shared" si="44"/>
        <v>OK</v>
      </c>
      <c r="DM30" s="373" t="str">
        <f t="shared" si="45"/>
        <v>OK</v>
      </c>
      <c r="DN30" s="373" t="str">
        <f t="shared" si="46"/>
        <v>OK</v>
      </c>
      <c r="DO30" s="373" t="str">
        <f t="shared" si="80"/>
        <v>OK</v>
      </c>
      <c r="DP30" s="373" t="str">
        <f t="shared" si="47"/>
        <v>OK</v>
      </c>
      <c r="DQ30" s="373" t="str">
        <f t="shared" si="48"/>
        <v>OK</v>
      </c>
      <c r="DR30" s="373" t="str">
        <f t="shared" si="49"/>
        <v>OK</v>
      </c>
      <c r="DS30" s="396" t="str">
        <f t="shared" si="50"/>
        <v>OK</v>
      </c>
      <c r="DT30" s="373" t="str">
        <f t="shared" si="51"/>
        <v>OK</v>
      </c>
      <c r="DU30" s="373" t="str">
        <f t="shared" si="52"/>
        <v>OK</v>
      </c>
      <c r="DV30" s="373" t="str">
        <f t="shared" si="53"/>
        <v>OK</v>
      </c>
      <c r="DW30" s="373" t="str">
        <f t="shared" si="54"/>
        <v>OK</v>
      </c>
      <c r="DX30" s="373" t="str">
        <f t="shared" si="55"/>
        <v>OK</v>
      </c>
      <c r="DY30" s="373" t="str">
        <f t="shared" si="56"/>
        <v>OK</v>
      </c>
      <c r="DZ30" s="436" t="str">
        <f t="shared" si="57"/>
        <v>OK</v>
      </c>
      <c r="EA30" s="396" t="str">
        <f t="shared" si="58"/>
        <v>OK</v>
      </c>
      <c r="EB30" s="377">
        <f t="shared" si="81"/>
        <v>0</v>
      </c>
      <c r="EC30" s="376" t="str">
        <f t="shared" si="82"/>
        <v>OK</v>
      </c>
    </row>
    <row r="31" spans="1:133" x14ac:dyDescent="0.2">
      <c r="A31" s="551"/>
      <c r="B31" s="518">
        <f t="shared" si="0"/>
        <v>10</v>
      </c>
      <c r="C31" s="522">
        <v>4</v>
      </c>
      <c r="D31" s="547"/>
      <c r="E31" s="539"/>
      <c r="F31" s="160"/>
      <c r="G31" s="110"/>
      <c r="H31" s="820"/>
      <c r="I31" s="821"/>
      <c r="J31" s="606"/>
      <c r="K31" s="588"/>
      <c r="L31" s="464"/>
      <c r="M31" s="465"/>
      <c r="N31" s="545"/>
      <c r="O31" s="588"/>
      <c r="P31" s="464"/>
      <c r="Q31" s="465"/>
      <c r="R31" s="650" t="str">
        <f t="shared" si="1"/>
        <v/>
      </c>
      <c r="S31" s="651" t="str">
        <f t="shared" si="59"/>
        <v/>
      </c>
      <c r="T31" s="652" t="str">
        <f t="shared" si="2"/>
        <v/>
      </c>
      <c r="V31" s="150" t="str">
        <f t="shared" si="3"/>
        <v/>
      </c>
      <c r="W31" s="472" t="str">
        <f t="shared" si="4"/>
        <v/>
      </c>
      <c r="X31" s="54" t="b">
        <f t="shared" si="60"/>
        <v>0</v>
      </c>
      <c r="Y31" s="54" t="b">
        <f t="shared" si="5"/>
        <v>0</v>
      </c>
      <c r="Z31" s="53" t="str">
        <f t="shared" si="6"/>
        <v/>
      </c>
      <c r="AA31" s="54" t="str">
        <f t="shared" si="7"/>
        <v/>
      </c>
      <c r="AB31" s="53" t="str">
        <f t="shared" si="61"/>
        <v/>
      </c>
      <c r="AC31" s="53" t="str">
        <f t="shared" si="8"/>
        <v/>
      </c>
      <c r="AD31" s="386" t="str">
        <f t="shared" si="9"/>
        <v/>
      </c>
      <c r="AE31" s="478">
        <f t="shared" si="10"/>
        <v>0</v>
      </c>
      <c r="AF31" s="479">
        <f t="shared" si="62"/>
        <v>0</v>
      </c>
      <c r="AG31" s="479">
        <f t="shared" si="63"/>
        <v>0</v>
      </c>
      <c r="AH31" s="479">
        <f t="shared" si="11"/>
        <v>0</v>
      </c>
      <c r="AI31" s="480">
        <f t="shared" si="64"/>
        <v>0</v>
      </c>
      <c r="AJ31" s="478">
        <f t="shared" si="12"/>
        <v>0</v>
      </c>
      <c r="AK31" s="479">
        <f t="shared" si="65"/>
        <v>0</v>
      </c>
      <c r="AL31" s="479">
        <f t="shared" si="66"/>
        <v>0</v>
      </c>
      <c r="AM31" s="479">
        <f t="shared" si="67"/>
        <v>0</v>
      </c>
      <c r="AN31" s="480">
        <f t="shared" si="68"/>
        <v>0</v>
      </c>
      <c r="AO31" s="478">
        <f t="shared" si="13"/>
        <v>0</v>
      </c>
      <c r="AP31" s="479">
        <f t="shared" si="69"/>
        <v>0</v>
      </c>
      <c r="AQ31" s="479">
        <f t="shared" si="70"/>
        <v>0</v>
      </c>
      <c r="AR31" s="479">
        <f t="shared" si="71"/>
        <v>0</v>
      </c>
      <c r="AS31" s="480">
        <f t="shared" si="72"/>
        <v>0</v>
      </c>
      <c r="AT31" s="486" t="b">
        <f t="shared" si="14"/>
        <v>1</v>
      </c>
      <c r="AU31" s="56" t="b">
        <f t="shared" si="15"/>
        <v>0</v>
      </c>
      <c r="AV31" s="56" t="b">
        <f t="shared" si="16"/>
        <v>1</v>
      </c>
      <c r="AW31" s="56" t="b">
        <f t="shared" si="17"/>
        <v>1</v>
      </c>
      <c r="AX31" s="56" t="str">
        <f t="shared" si="18"/>
        <v/>
      </c>
      <c r="AY31" s="56" t="b">
        <f t="shared" si="19"/>
        <v>0</v>
      </c>
      <c r="AZ31" s="498" t="b">
        <f>IF(OR(COUNTBLANK(D31:I31)=6,AND(COUNTBLANK(D31:G31)=4,H31=0)),OR(AY32:AY$67),NOT(AY31))</f>
        <v>0</v>
      </c>
      <c r="BA31" s="56" t="b">
        <f t="shared" si="20"/>
        <v>1</v>
      </c>
      <c r="BB31" s="56" t="b">
        <f t="shared" si="83"/>
        <v>0</v>
      </c>
      <c r="BC31" s="57">
        <f t="shared" si="21"/>
        <v>0</v>
      </c>
      <c r="BD31" s="57" t="str">
        <f t="shared" si="22"/>
        <v/>
      </c>
      <c r="BE31" s="560" t="str">
        <f t="shared" si="84"/>
        <v/>
      </c>
      <c r="BF31" s="561" t="str">
        <f t="shared" si="23"/>
        <v/>
      </c>
      <c r="BG31" s="151" t="str">
        <f t="shared" si="85"/>
        <v/>
      </c>
      <c r="BH31" s="430"/>
      <c r="BI31" s="151" t="str">
        <f t="shared" si="73"/>
        <v/>
      </c>
      <c r="BJ31" s="437" t="str">
        <f t="shared" si="74"/>
        <v/>
      </c>
      <c r="BK31" s="803"/>
      <c r="BL31" s="803"/>
      <c r="BM31" s="502" t="b">
        <f t="shared" si="75"/>
        <v>0</v>
      </c>
      <c r="BN31" s="503" t="b">
        <f t="shared" si="76"/>
        <v>0</v>
      </c>
      <c r="BO31" s="504" t="b">
        <f t="shared" si="24"/>
        <v>0</v>
      </c>
      <c r="BP31" s="502" t="b">
        <f t="shared" si="25"/>
        <v>0</v>
      </c>
      <c r="BQ31" s="502" t="b">
        <f t="shared" si="26"/>
        <v>0</v>
      </c>
      <c r="BR31" s="503" t="b">
        <f t="shared" si="27"/>
        <v>0</v>
      </c>
      <c r="BS31" s="504" t="b">
        <f t="shared" si="28"/>
        <v>0</v>
      </c>
      <c r="BT31" s="502" t="b">
        <f t="shared" si="29"/>
        <v>0</v>
      </c>
      <c r="BU31" s="503" t="b">
        <f t="shared" si="77"/>
        <v>0</v>
      </c>
      <c r="BV31" s="505" t="b">
        <f t="shared" si="30"/>
        <v>0</v>
      </c>
      <c r="BW31" s="506" t="b">
        <f t="shared" si="31"/>
        <v>0</v>
      </c>
      <c r="BX31" s="475" t="str">
        <f t="shared" si="78"/>
        <v/>
      </c>
      <c r="BZ31" s="390" t="str">
        <f t="shared" si="32"/>
        <v>no data</v>
      </c>
      <c r="CB31" s="90">
        <v>4</v>
      </c>
      <c r="CC31" s="90">
        <f t="shared" si="33"/>
        <v>10</v>
      </c>
      <c r="CF31" s="189"/>
      <c r="CG31" s="187"/>
      <c r="CH31" s="107"/>
      <c r="CI31" s="107"/>
      <c r="CK31" s="137">
        <f t="shared" si="34"/>
        <v>4</v>
      </c>
      <c r="CL31" s="395">
        <f t="shared" si="35"/>
        <v>0</v>
      </c>
      <c r="CM31" s="395">
        <f t="shared" si="36"/>
        <v>0</v>
      </c>
      <c r="CN31" s="562" t="str">
        <f t="shared" si="37"/>
        <v/>
      </c>
      <c r="CO31" s="202" t="str">
        <f t="shared" si="38"/>
        <v/>
      </c>
      <c r="CP31" s="202" t="str">
        <f t="shared" si="39"/>
        <v/>
      </c>
      <c r="CQ31" s="564" t="str">
        <f t="shared" si="79"/>
        <v/>
      </c>
      <c r="CR31" s="46"/>
      <c r="CS31" s="188"/>
      <c r="CT31" s="107"/>
      <c r="CU31" s="107"/>
      <c r="CV31" s="64"/>
      <c r="CW31" s="64"/>
      <c r="CX31" s="64"/>
      <c r="CY31" s="64"/>
      <c r="CZ31" s="64"/>
      <c r="DA31" s="64"/>
      <c r="DB31" s="64"/>
      <c r="DC31" s="64"/>
      <c r="DD31" s="64"/>
      <c r="DE31" s="64"/>
      <c r="DF31" s="64"/>
      <c r="DH31" s="390" t="str">
        <f t="shared" si="40"/>
        <v>OK</v>
      </c>
      <c r="DI31" s="390" t="str">
        <f t="shared" si="41"/>
        <v>OK</v>
      </c>
      <c r="DJ31" s="390" t="str">
        <f t="shared" si="42"/>
        <v>OK</v>
      </c>
      <c r="DK31" s="390" t="str">
        <f t="shared" si="43"/>
        <v>OK</v>
      </c>
      <c r="DL31" s="396" t="str">
        <f t="shared" si="44"/>
        <v>OK</v>
      </c>
      <c r="DM31" s="373" t="str">
        <f t="shared" si="45"/>
        <v>OK</v>
      </c>
      <c r="DN31" s="373" t="str">
        <f t="shared" si="46"/>
        <v>OK</v>
      </c>
      <c r="DO31" s="373" t="str">
        <f t="shared" si="80"/>
        <v>OK</v>
      </c>
      <c r="DP31" s="373" t="str">
        <f t="shared" si="47"/>
        <v>OK</v>
      </c>
      <c r="DQ31" s="373" t="str">
        <f t="shared" si="48"/>
        <v>OK</v>
      </c>
      <c r="DR31" s="373" t="str">
        <f t="shared" si="49"/>
        <v>OK</v>
      </c>
      <c r="DS31" s="396" t="str">
        <f t="shared" si="50"/>
        <v>OK</v>
      </c>
      <c r="DT31" s="373" t="str">
        <f t="shared" si="51"/>
        <v>OK</v>
      </c>
      <c r="DU31" s="373" t="str">
        <f t="shared" si="52"/>
        <v>OK</v>
      </c>
      <c r="DV31" s="373" t="str">
        <f t="shared" si="53"/>
        <v>OK</v>
      </c>
      <c r="DW31" s="373" t="str">
        <f t="shared" si="54"/>
        <v>OK</v>
      </c>
      <c r="DX31" s="373" t="str">
        <f t="shared" si="55"/>
        <v>OK</v>
      </c>
      <c r="DY31" s="373" t="str">
        <f t="shared" si="56"/>
        <v>OK</v>
      </c>
      <c r="DZ31" s="436" t="str">
        <f t="shared" si="57"/>
        <v>OK</v>
      </c>
      <c r="EA31" s="396" t="str">
        <f t="shared" si="58"/>
        <v>OK</v>
      </c>
      <c r="EB31" s="377">
        <f t="shared" si="81"/>
        <v>0</v>
      </c>
      <c r="EC31" s="376" t="str">
        <f t="shared" si="82"/>
        <v>OK</v>
      </c>
    </row>
    <row r="32" spans="1:133" x14ac:dyDescent="0.2">
      <c r="A32" s="551"/>
      <c r="B32" s="518">
        <f t="shared" si="0"/>
        <v>10</v>
      </c>
      <c r="C32" s="522">
        <v>5</v>
      </c>
      <c r="D32" s="547"/>
      <c r="E32" s="539"/>
      <c r="F32" s="160"/>
      <c r="G32" s="110"/>
      <c r="H32" s="820"/>
      <c r="I32" s="821"/>
      <c r="J32" s="606"/>
      <c r="K32" s="588"/>
      <c r="L32" s="464"/>
      <c r="M32" s="465"/>
      <c r="N32" s="545"/>
      <c r="O32" s="588"/>
      <c r="P32" s="464"/>
      <c r="Q32" s="465"/>
      <c r="R32" s="650" t="str">
        <f t="shared" si="1"/>
        <v/>
      </c>
      <c r="S32" s="651" t="str">
        <f t="shared" si="59"/>
        <v/>
      </c>
      <c r="T32" s="652" t="str">
        <f t="shared" si="2"/>
        <v/>
      </c>
      <c r="V32" s="150" t="str">
        <f t="shared" si="3"/>
        <v/>
      </c>
      <c r="W32" s="472" t="str">
        <f t="shared" si="4"/>
        <v/>
      </c>
      <c r="X32" s="54" t="b">
        <f t="shared" si="60"/>
        <v>0</v>
      </c>
      <c r="Y32" s="54" t="b">
        <f t="shared" si="5"/>
        <v>0</v>
      </c>
      <c r="Z32" s="53" t="str">
        <f t="shared" si="6"/>
        <v/>
      </c>
      <c r="AA32" s="54" t="str">
        <f t="shared" si="7"/>
        <v/>
      </c>
      <c r="AB32" s="53" t="str">
        <f t="shared" si="61"/>
        <v/>
      </c>
      <c r="AC32" s="53" t="str">
        <f t="shared" si="8"/>
        <v/>
      </c>
      <c r="AD32" s="386" t="str">
        <f t="shared" si="9"/>
        <v/>
      </c>
      <c r="AE32" s="478">
        <f t="shared" si="10"/>
        <v>0</v>
      </c>
      <c r="AF32" s="479">
        <f t="shared" si="62"/>
        <v>0</v>
      </c>
      <c r="AG32" s="479">
        <f t="shared" si="63"/>
        <v>0</v>
      </c>
      <c r="AH32" s="479">
        <f t="shared" si="11"/>
        <v>0</v>
      </c>
      <c r="AI32" s="480">
        <f t="shared" si="64"/>
        <v>0</v>
      </c>
      <c r="AJ32" s="478">
        <f t="shared" si="12"/>
        <v>0</v>
      </c>
      <c r="AK32" s="479">
        <f t="shared" si="65"/>
        <v>0</v>
      </c>
      <c r="AL32" s="479">
        <f t="shared" si="66"/>
        <v>0</v>
      </c>
      <c r="AM32" s="479">
        <f t="shared" si="67"/>
        <v>0</v>
      </c>
      <c r="AN32" s="480">
        <f t="shared" si="68"/>
        <v>0</v>
      </c>
      <c r="AO32" s="478">
        <f t="shared" si="13"/>
        <v>0</v>
      </c>
      <c r="AP32" s="479">
        <f t="shared" si="69"/>
        <v>0</v>
      </c>
      <c r="AQ32" s="479">
        <f t="shared" si="70"/>
        <v>0</v>
      </c>
      <c r="AR32" s="479">
        <f t="shared" si="71"/>
        <v>0</v>
      </c>
      <c r="AS32" s="480">
        <f t="shared" si="72"/>
        <v>0</v>
      </c>
      <c r="AT32" s="486" t="b">
        <f t="shared" si="14"/>
        <v>1</v>
      </c>
      <c r="AU32" s="56" t="b">
        <f t="shared" si="15"/>
        <v>0</v>
      </c>
      <c r="AV32" s="56" t="b">
        <f t="shared" si="16"/>
        <v>1</v>
      </c>
      <c r="AW32" s="56" t="b">
        <f t="shared" si="17"/>
        <v>1</v>
      </c>
      <c r="AX32" s="56" t="str">
        <f t="shared" si="18"/>
        <v/>
      </c>
      <c r="AY32" s="56" t="b">
        <f t="shared" si="19"/>
        <v>0</v>
      </c>
      <c r="AZ32" s="498" t="b">
        <f>IF(OR(COUNTBLANK(D32:I32)=6,AND(COUNTBLANK(D32:G32)=4,H32=0)),OR(AY33:AY$67),NOT(AY32))</f>
        <v>0</v>
      </c>
      <c r="BA32" s="56" t="b">
        <f t="shared" si="20"/>
        <v>1</v>
      </c>
      <c r="BB32" s="56" t="b">
        <f>AND(AT32,AU32,AV32,AW32)</f>
        <v>0</v>
      </c>
      <c r="BC32" s="57">
        <f t="shared" si="21"/>
        <v>0</v>
      </c>
      <c r="BD32" s="57" t="str">
        <f t="shared" si="22"/>
        <v/>
      </c>
      <c r="BE32" s="560" t="str">
        <f t="shared" si="84"/>
        <v/>
      </c>
      <c r="BF32" s="561" t="str">
        <f t="shared" si="23"/>
        <v/>
      </c>
      <c r="BG32" s="151" t="str">
        <f t="shared" si="85"/>
        <v/>
      </c>
      <c r="BH32" s="430"/>
      <c r="BI32" s="151" t="str">
        <f t="shared" si="73"/>
        <v/>
      </c>
      <c r="BJ32" s="437" t="str">
        <f t="shared" si="74"/>
        <v/>
      </c>
      <c r="BK32" s="803"/>
      <c r="BL32" s="803"/>
      <c r="BM32" s="502" t="b">
        <f t="shared" si="75"/>
        <v>0</v>
      </c>
      <c r="BN32" s="503" t="b">
        <f t="shared" si="76"/>
        <v>0</v>
      </c>
      <c r="BO32" s="504" t="b">
        <f t="shared" si="24"/>
        <v>0</v>
      </c>
      <c r="BP32" s="502" t="b">
        <f t="shared" si="25"/>
        <v>0</v>
      </c>
      <c r="BQ32" s="502" t="b">
        <f t="shared" si="26"/>
        <v>0</v>
      </c>
      <c r="BR32" s="503" t="b">
        <f t="shared" si="27"/>
        <v>0</v>
      </c>
      <c r="BS32" s="504" t="b">
        <f t="shared" si="28"/>
        <v>0</v>
      </c>
      <c r="BT32" s="502" t="b">
        <f t="shared" si="29"/>
        <v>0</v>
      </c>
      <c r="BU32" s="503" t="b">
        <f t="shared" si="77"/>
        <v>0</v>
      </c>
      <c r="BV32" s="505" t="b">
        <f t="shared" si="30"/>
        <v>0</v>
      </c>
      <c r="BW32" s="506" t="b">
        <f t="shared" si="31"/>
        <v>0</v>
      </c>
      <c r="BX32" s="475" t="str">
        <f t="shared" si="78"/>
        <v/>
      </c>
      <c r="BZ32" s="390" t="str">
        <f t="shared" si="32"/>
        <v>no data</v>
      </c>
      <c r="CB32" s="90">
        <v>5</v>
      </c>
      <c r="CC32" s="90">
        <f t="shared" si="33"/>
        <v>10</v>
      </c>
      <c r="CF32" s="189"/>
      <c r="CG32" s="188"/>
      <c r="CH32" s="107"/>
      <c r="CI32" s="107"/>
      <c r="CK32" s="137">
        <f t="shared" si="34"/>
        <v>5</v>
      </c>
      <c r="CL32" s="395">
        <f t="shared" si="35"/>
        <v>0</v>
      </c>
      <c r="CM32" s="395">
        <f t="shared" si="36"/>
        <v>0</v>
      </c>
      <c r="CN32" s="562" t="str">
        <f t="shared" si="37"/>
        <v/>
      </c>
      <c r="CO32" s="202" t="str">
        <f t="shared" si="38"/>
        <v/>
      </c>
      <c r="CP32" s="202" t="str">
        <f t="shared" si="39"/>
        <v/>
      </c>
      <c r="CQ32" s="564" t="str">
        <f t="shared" si="79"/>
        <v/>
      </c>
      <c r="CR32" s="46"/>
      <c r="CS32" s="188"/>
      <c r="CT32" s="107"/>
      <c r="CU32" s="107"/>
      <c r="CV32" s="64"/>
      <c r="CW32" s="64"/>
      <c r="CX32" s="64"/>
      <c r="CY32" s="64"/>
      <c r="CZ32" s="64"/>
      <c r="DA32" s="64"/>
      <c r="DB32" s="64"/>
      <c r="DC32" s="64"/>
      <c r="DD32" s="64"/>
      <c r="DE32" s="64"/>
      <c r="DF32" s="64"/>
      <c r="DH32" s="390" t="str">
        <f t="shared" si="40"/>
        <v>OK</v>
      </c>
      <c r="DI32" s="390" t="str">
        <f t="shared" si="41"/>
        <v>OK</v>
      </c>
      <c r="DJ32" s="390" t="str">
        <f t="shared" si="42"/>
        <v>OK</v>
      </c>
      <c r="DK32" s="390" t="str">
        <f t="shared" si="43"/>
        <v>OK</v>
      </c>
      <c r="DL32" s="396" t="str">
        <f t="shared" si="44"/>
        <v>OK</v>
      </c>
      <c r="DM32" s="373" t="str">
        <f t="shared" si="45"/>
        <v>OK</v>
      </c>
      <c r="DN32" s="373" t="str">
        <f t="shared" si="46"/>
        <v>OK</v>
      </c>
      <c r="DO32" s="373" t="str">
        <f t="shared" si="80"/>
        <v>OK</v>
      </c>
      <c r="DP32" s="373" t="str">
        <f t="shared" si="47"/>
        <v>OK</v>
      </c>
      <c r="DQ32" s="373" t="str">
        <f t="shared" si="48"/>
        <v>OK</v>
      </c>
      <c r="DR32" s="373" t="str">
        <f t="shared" si="49"/>
        <v>OK</v>
      </c>
      <c r="DS32" s="396" t="str">
        <f t="shared" si="50"/>
        <v>OK</v>
      </c>
      <c r="DT32" s="373" t="str">
        <f t="shared" si="51"/>
        <v>OK</v>
      </c>
      <c r="DU32" s="373" t="str">
        <f t="shared" si="52"/>
        <v>OK</v>
      </c>
      <c r="DV32" s="373" t="str">
        <f t="shared" si="53"/>
        <v>OK</v>
      </c>
      <c r="DW32" s="373" t="str">
        <f t="shared" si="54"/>
        <v>OK</v>
      </c>
      <c r="DX32" s="373" t="str">
        <f t="shared" si="55"/>
        <v>OK</v>
      </c>
      <c r="DY32" s="373" t="str">
        <f t="shared" si="56"/>
        <v>OK</v>
      </c>
      <c r="DZ32" s="436" t="str">
        <f t="shared" si="57"/>
        <v>OK</v>
      </c>
      <c r="EA32" s="396" t="str">
        <f t="shared" si="58"/>
        <v>OK</v>
      </c>
      <c r="EB32" s="377">
        <f t="shared" si="81"/>
        <v>0</v>
      </c>
      <c r="EC32" s="376" t="str">
        <f t="shared" si="82"/>
        <v>OK</v>
      </c>
    </row>
    <row r="33" spans="1:133" x14ac:dyDescent="0.2">
      <c r="A33" s="551"/>
      <c r="B33" s="518">
        <f t="shared" si="0"/>
        <v>10</v>
      </c>
      <c r="C33" s="522">
        <v>6</v>
      </c>
      <c r="D33" s="547"/>
      <c r="E33" s="539"/>
      <c r="F33" s="160"/>
      <c r="G33" s="110"/>
      <c r="H33" s="820"/>
      <c r="I33" s="821"/>
      <c r="J33" s="606"/>
      <c r="K33" s="588"/>
      <c r="L33" s="464"/>
      <c r="M33" s="465"/>
      <c r="N33" s="545"/>
      <c r="O33" s="588"/>
      <c r="P33" s="464"/>
      <c r="Q33" s="465"/>
      <c r="R33" s="650" t="str">
        <f t="shared" si="1"/>
        <v/>
      </c>
      <c r="S33" s="651" t="str">
        <f t="shared" si="59"/>
        <v/>
      </c>
      <c r="T33" s="652" t="str">
        <f t="shared" si="2"/>
        <v/>
      </c>
      <c r="V33" s="150" t="str">
        <f t="shared" si="3"/>
        <v/>
      </c>
      <c r="W33" s="472" t="str">
        <f t="shared" si="4"/>
        <v/>
      </c>
      <c r="X33" s="54" t="b">
        <f t="shared" si="60"/>
        <v>0</v>
      </c>
      <c r="Y33" s="54" t="b">
        <f t="shared" si="5"/>
        <v>0</v>
      </c>
      <c r="Z33" s="53" t="str">
        <f t="shared" si="6"/>
        <v/>
      </c>
      <c r="AA33" s="54" t="str">
        <f t="shared" si="7"/>
        <v/>
      </c>
      <c r="AB33" s="53" t="str">
        <f t="shared" si="61"/>
        <v/>
      </c>
      <c r="AC33" s="53" t="str">
        <f t="shared" si="8"/>
        <v/>
      </c>
      <c r="AD33" s="386" t="str">
        <f t="shared" si="9"/>
        <v/>
      </c>
      <c r="AE33" s="478">
        <f t="shared" si="10"/>
        <v>0</v>
      </c>
      <c r="AF33" s="479">
        <f t="shared" si="62"/>
        <v>0</v>
      </c>
      <c r="AG33" s="479">
        <f t="shared" si="63"/>
        <v>0</v>
      </c>
      <c r="AH33" s="479">
        <f t="shared" si="11"/>
        <v>0</v>
      </c>
      <c r="AI33" s="480">
        <f t="shared" si="64"/>
        <v>0</v>
      </c>
      <c r="AJ33" s="478">
        <f t="shared" si="12"/>
        <v>0</v>
      </c>
      <c r="AK33" s="479">
        <f t="shared" si="65"/>
        <v>0</v>
      </c>
      <c r="AL33" s="479">
        <f t="shared" si="66"/>
        <v>0</v>
      </c>
      <c r="AM33" s="479">
        <f t="shared" si="67"/>
        <v>0</v>
      </c>
      <c r="AN33" s="480">
        <f t="shared" si="68"/>
        <v>0</v>
      </c>
      <c r="AO33" s="478">
        <f t="shared" si="13"/>
        <v>0</v>
      </c>
      <c r="AP33" s="479">
        <f t="shared" si="69"/>
        <v>0</v>
      </c>
      <c r="AQ33" s="479">
        <f t="shared" si="70"/>
        <v>0</v>
      </c>
      <c r="AR33" s="479">
        <f t="shared" si="71"/>
        <v>0</v>
      </c>
      <c r="AS33" s="480">
        <f t="shared" si="72"/>
        <v>0</v>
      </c>
      <c r="AT33" s="486" t="b">
        <f t="shared" si="14"/>
        <v>1</v>
      </c>
      <c r="AU33" s="56" t="b">
        <f t="shared" si="15"/>
        <v>0</v>
      </c>
      <c r="AV33" s="56" t="b">
        <f t="shared" si="16"/>
        <v>1</v>
      </c>
      <c r="AW33" s="56" t="b">
        <f t="shared" si="17"/>
        <v>1</v>
      </c>
      <c r="AX33" s="56" t="str">
        <f t="shared" si="18"/>
        <v/>
      </c>
      <c r="AY33" s="56" t="b">
        <f t="shared" si="19"/>
        <v>0</v>
      </c>
      <c r="AZ33" s="498" t="b">
        <f>IF(OR(COUNTBLANK(D33:I33)=6,AND(COUNTBLANK(D33:G33)=4,H33=0)),OR(AY34:AY$67),NOT(AY33))</f>
        <v>0</v>
      </c>
      <c r="BA33" s="56" t="b">
        <f t="shared" si="20"/>
        <v>1</v>
      </c>
      <c r="BB33" s="56" t="b">
        <f t="shared" si="83"/>
        <v>0</v>
      </c>
      <c r="BC33" s="57">
        <f t="shared" si="21"/>
        <v>0</v>
      </c>
      <c r="BD33" s="57" t="str">
        <f t="shared" si="22"/>
        <v/>
      </c>
      <c r="BE33" s="560" t="str">
        <f t="shared" si="84"/>
        <v/>
      </c>
      <c r="BF33" s="561" t="str">
        <f t="shared" si="23"/>
        <v/>
      </c>
      <c r="BG33" s="151" t="str">
        <f t="shared" si="85"/>
        <v/>
      </c>
      <c r="BH33" s="430"/>
      <c r="BI33" s="151" t="str">
        <f t="shared" si="73"/>
        <v/>
      </c>
      <c r="BJ33" s="437" t="str">
        <f t="shared" si="74"/>
        <v/>
      </c>
      <c r="BK33" s="803"/>
      <c r="BL33" s="803"/>
      <c r="BM33" s="502" t="b">
        <f t="shared" si="75"/>
        <v>0</v>
      </c>
      <c r="BN33" s="503" t="b">
        <f t="shared" si="76"/>
        <v>0</v>
      </c>
      <c r="BO33" s="504" t="b">
        <f t="shared" si="24"/>
        <v>0</v>
      </c>
      <c r="BP33" s="502" t="b">
        <f t="shared" si="25"/>
        <v>0</v>
      </c>
      <c r="BQ33" s="502" t="b">
        <f t="shared" si="26"/>
        <v>0</v>
      </c>
      <c r="BR33" s="503" t="b">
        <f t="shared" si="27"/>
        <v>0</v>
      </c>
      <c r="BS33" s="504" t="b">
        <f t="shared" si="28"/>
        <v>0</v>
      </c>
      <c r="BT33" s="502" t="b">
        <f t="shared" si="29"/>
        <v>0</v>
      </c>
      <c r="BU33" s="503" t="b">
        <f t="shared" si="77"/>
        <v>0</v>
      </c>
      <c r="BV33" s="505" t="b">
        <f t="shared" si="30"/>
        <v>0</v>
      </c>
      <c r="BW33" s="506" t="b">
        <f t="shared" si="31"/>
        <v>0</v>
      </c>
      <c r="BX33" s="475" t="str">
        <f t="shared" si="78"/>
        <v/>
      </c>
      <c r="BZ33" s="390" t="str">
        <f t="shared" si="32"/>
        <v>no data</v>
      </c>
      <c r="CB33" s="90">
        <v>6</v>
      </c>
      <c r="CC33" s="90">
        <f t="shared" si="33"/>
        <v>10</v>
      </c>
      <c r="CF33" s="189"/>
      <c r="CG33" s="187"/>
      <c r="CH33" s="107"/>
      <c r="CI33" s="107"/>
      <c r="CK33" s="137">
        <f t="shared" si="34"/>
        <v>6</v>
      </c>
      <c r="CL33" s="395">
        <f t="shared" si="35"/>
        <v>0</v>
      </c>
      <c r="CM33" s="395">
        <f t="shared" si="36"/>
        <v>0</v>
      </c>
      <c r="CN33" s="562" t="str">
        <f t="shared" si="37"/>
        <v/>
      </c>
      <c r="CO33" s="202" t="str">
        <f t="shared" si="38"/>
        <v/>
      </c>
      <c r="CP33" s="202" t="str">
        <f t="shared" si="39"/>
        <v/>
      </c>
      <c r="CQ33" s="564" t="str">
        <f t="shared" si="79"/>
        <v/>
      </c>
      <c r="CR33" s="46"/>
      <c r="CS33" s="188"/>
      <c r="CT33" s="107"/>
      <c r="CU33" s="107"/>
      <c r="CV33" s="64"/>
      <c r="CW33" s="64"/>
      <c r="CX33" s="64"/>
      <c r="CY33" s="64"/>
      <c r="CZ33" s="64"/>
      <c r="DA33" s="64"/>
      <c r="DB33" s="64"/>
      <c r="DC33" s="64"/>
      <c r="DD33" s="64"/>
      <c r="DE33" s="64"/>
      <c r="DF33" s="64"/>
      <c r="DH33" s="390" t="str">
        <f t="shared" si="40"/>
        <v>OK</v>
      </c>
      <c r="DI33" s="390" t="str">
        <f t="shared" si="41"/>
        <v>OK</v>
      </c>
      <c r="DJ33" s="390" t="str">
        <f t="shared" si="42"/>
        <v>OK</v>
      </c>
      <c r="DK33" s="390" t="str">
        <f t="shared" si="43"/>
        <v>OK</v>
      </c>
      <c r="DL33" s="396" t="str">
        <f t="shared" si="44"/>
        <v>OK</v>
      </c>
      <c r="DM33" s="373" t="str">
        <f t="shared" si="45"/>
        <v>OK</v>
      </c>
      <c r="DN33" s="373" t="str">
        <f t="shared" si="46"/>
        <v>OK</v>
      </c>
      <c r="DO33" s="373" t="str">
        <f t="shared" si="80"/>
        <v>OK</v>
      </c>
      <c r="DP33" s="373" t="str">
        <f t="shared" si="47"/>
        <v>OK</v>
      </c>
      <c r="DQ33" s="373" t="str">
        <f t="shared" si="48"/>
        <v>OK</v>
      </c>
      <c r="DR33" s="373" t="str">
        <f t="shared" si="49"/>
        <v>OK</v>
      </c>
      <c r="DS33" s="396" t="str">
        <f t="shared" si="50"/>
        <v>OK</v>
      </c>
      <c r="DT33" s="373" t="str">
        <f t="shared" si="51"/>
        <v>OK</v>
      </c>
      <c r="DU33" s="373" t="str">
        <f t="shared" si="52"/>
        <v>OK</v>
      </c>
      <c r="DV33" s="373" t="str">
        <f t="shared" si="53"/>
        <v>OK</v>
      </c>
      <c r="DW33" s="373" t="str">
        <f t="shared" si="54"/>
        <v>OK</v>
      </c>
      <c r="DX33" s="373" t="str">
        <f t="shared" si="55"/>
        <v>OK</v>
      </c>
      <c r="DY33" s="373" t="str">
        <f t="shared" si="56"/>
        <v>OK</v>
      </c>
      <c r="DZ33" s="436" t="str">
        <f t="shared" si="57"/>
        <v>OK</v>
      </c>
      <c r="EA33" s="396" t="str">
        <f t="shared" si="58"/>
        <v>OK</v>
      </c>
      <c r="EB33" s="377">
        <f t="shared" si="81"/>
        <v>0</v>
      </c>
      <c r="EC33" s="376" t="str">
        <f t="shared" si="82"/>
        <v>OK</v>
      </c>
    </row>
    <row r="34" spans="1:133" x14ac:dyDescent="0.2">
      <c r="A34" s="551"/>
      <c r="B34" s="518">
        <f t="shared" si="0"/>
        <v>10</v>
      </c>
      <c r="C34" s="522">
        <v>7</v>
      </c>
      <c r="D34" s="547"/>
      <c r="E34" s="538"/>
      <c r="F34" s="160"/>
      <c r="G34" s="110"/>
      <c r="H34" s="820"/>
      <c r="I34" s="821"/>
      <c r="J34" s="606"/>
      <c r="K34" s="588"/>
      <c r="L34" s="464"/>
      <c r="M34" s="465"/>
      <c r="N34" s="545"/>
      <c r="O34" s="588"/>
      <c r="P34" s="464"/>
      <c r="Q34" s="465"/>
      <c r="R34" s="650" t="str">
        <f t="shared" si="1"/>
        <v/>
      </c>
      <c r="S34" s="651" t="str">
        <f t="shared" si="59"/>
        <v/>
      </c>
      <c r="T34" s="652" t="str">
        <f t="shared" si="2"/>
        <v/>
      </c>
      <c r="V34" s="150" t="str">
        <f t="shared" si="3"/>
        <v/>
      </c>
      <c r="W34" s="472" t="str">
        <f t="shared" si="4"/>
        <v/>
      </c>
      <c r="X34" s="54" t="b">
        <f t="shared" si="60"/>
        <v>0</v>
      </c>
      <c r="Y34" s="54" t="b">
        <f t="shared" si="5"/>
        <v>0</v>
      </c>
      <c r="Z34" s="53" t="str">
        <f t="shared" si="6"/>
        <v/>
      </c>
      <c r="AA34" s="54" t="str">
        <f t="shared" si="7"/>
        <v/>
      </c>
      <c r="AB34" s="53" t="str">
        <f t="shared" si="61"/>
        <v/>
      </c>
      <c r="AC34" s="53" t="str">
        <f t="shared" si="8"/>
        <v/>
      </c>
      <c r="AD34" s="386" t="str">
        <f t="shared" si="9"/>
        <v/>
      </c>
      <c r="AE34" s="478">
        <f t="shared" si="10"/>
        <v>0</v>
      </c>
      <c r="AF34" s="479">
        <f t="shared" si="62"/>
        <v>0</v>
      </c>
      <c r="AG34" s="479">
        <f t="shared" si="63"/>
        <v>0</v>
      </c>
      <c r="AH34" s="479">
        <f t="shared" si="11"/>
        <v>0</v>
      </c>
      <c r="AI34" s="480">
        <f t="shared" si="64"/>
        <v>0</v>
      </c>
      <c r="AJ34" s="478">
        <f t="shared" si="12"/>
        <v>0</v>
      </c>
      <c r="AK34" s="479">
        <f t="shared" si="65"/>
        <v>0</v>
      </c>
      <c r="AL34" s="479">
        <f t="shared" si="66"/>
        <v>0</v>
      </c>
      <c r="AM34" s="479">
        <f t="shared" si="67"/>
        <v>0</v>
      </c>
      <c r="AN34" s="480">
        <f t="shared" si="68"/>
        <v>0</v>
      </c>
      <c r="AO34" s="478">
        <f t="shared" si="13"/>
        <v>0</v>
      </c>
      <c r="AP34" s="479">
        <f t="shared" si="69"/>
        <v>0</v>
      </c>
      <c r="AQ34" s="479">
        <f t="shared" si="70"/>
        <v>0</v>
      </c>
      <c r="AR34" s="479">
        <f t="shared" si="71"/>
        <v>0</v>
      </c>
      <c r="AS34" s="480">
        <f t="shared" si="72"/>
        <v>0</v>
      </c>
      <c r="AT34" s="486" t="b">
        <f t="shared" si="14"/>
        <v>1</v>
      </c>
      <c r="AU34" s="56" t="b">
        <f t="shared" si="15"/>
        <v>0</v>
      </c>
      <c r="AV34" s="56" t="b">
        <f t="shared" si="16"/>
        <v>1</v>
      </c>
      <c r="AW34" s="56" t="b">
        <f t="shared" si="17"/>
        <v>1</v>
      </c>
      <c r="AX34" s="56" t="str">
        <f t="shared" si="18"/>
        <v/>
      </c>
      <c r="AY34" s="56" t="b">
        <f t="shared" si="19"/>
        <v>0</v>
      </c>
      <c r="AZ34" s="498" t="b">
        <f>IF(OR(COUNTBLANK(D34:I34)=6,AND(COUNTBLANK(D34:G34)=4,H34=0)),OR(AY35:AY$67),NOT(AY34))</f>
        <v>0</v>
      </c>
      <c r="BA34" s="56" t="b">
        <f t="shared" si="20"/>
        <v>1</v>
      </c>
      <c r="BB34" s="56" t="b">
        <f t="shared" si="83"/>
        <v>0</v>
      </c>
      <c r="BC34" s="57">
        <f t="shared" si="21"/>
        <v>0</v>
      </c>
      <c r="BD34" s="57" t="str">
        <f t="shared" si="22"/>
        <v/>
      </c>
      <c r="BE34" s="560" t="str">
        <f t="shared" si="84"/>
        <v/>
      </c>
      <c r="BF34" s="561" t="str">
        <f t="shared" si="23"/>
        <v/>
      </c>
      <c r="BG34" s="151" t="str">
        <f t="shared" si="85"/>
        <v/>
      </c>
      <c r="BH34" s="430"/>
      <c r="BI34" s="151" t="str">
        <f t="shared" si="73"/>
        <v/>
      </c>
      <c r="BJ34" s="437" t="str">
        <f t="shared" si="74"/>
        <v/>
      </c>
      <c r="BK34" s="803"/>
      <c r="BL34" s="803"/>
      <c r="BM34" s="502" t="b">
        <f t="shared" si="75"/>
        <v>0</v>
      </c>
      <c r="BN34" s="503" t="b">
        <f t="shared" si="76"/>
        <v>0</v>
      </c>
      <c r="BO34" s="504" t="b">
        <f t="shared" si="24"/>
        <v>0</v>
      </c>
      <c r="BP34" s="502" t="b">
        <f t="shared" si="25"/>
        <v>0</v>
      </c>
      <c r="BQ34" s="502" t="b">
        <f t="shared" si="26"/>
        <v>0</v>
      </c>
      <c r="BR34" s="503" t="b">
        <f t="shared" si="27"/>
        <v>0</v>
      </c>
      <c r="BS34" s="504" t="b">
        <f t="shared" si="28"/>
        <v>0</v>
      </c>
      <c r="BT34" s="502" t="b">
        <f t="shared" si="29"/>
        <v>0</v>
      </c>
      <c r="BU34" s="503" t="b">
        <f t="shared" si="77"/>
        <v>0</v>
      </c>
      <c r="BV34" s="505" t="b">
        <f t="shared" si="30"/>
        <v>0</v>
      </c>
      <c r="BW34" s="506" t="b">
        <f t="shared" si="31"/>
        <v>0</v>
      </c>
      <c r="BX34" s="475" t="str">
        <f t="shared" si="78"/>
        <v/>
      </c>
      <c r="BZ34" s="390" t="str">
        <f t="shared" si="32"/>
        <v>no data</v>
      </c>
      <c r="CB34" s="90">
        <v>7</v>
      </c>
      <c r="CC34" s="90">
        <f t="shared" si="33"/>
        <v>10</v>
      </c>
      <c r="CF34" s="189"/>
      <c r="CG34" s="187"/>
      <c r="CH34" s="107"/>
      <c r="CI34" s="107"/>
      <c r="CK34" s="137">
        <f t="shared" si="34"/>
        <v>7</v>
      </c>
      <c r="CL34" s="395">
        <f t="shared" si="35"/>
        <v>0</v>
      </c>
      <c r="CM34" s="395">
        <f t="shared" si="36"/>
        <v>0</v>
      </c>
      <c r="CN34" s="562" t="str">
        <f t="shared" si="37"/>
        <v/>
      </c>
      <c r="CO34" s="202" t="str">
        <f t="shared" si="38"/>
        <v/>
      </c>
      <c r="CP34" s="202" t="str">
        <f t="shared" si="39"/>
        <v/>
      </c>
      <c r="CQ34" s="564" t="str">
        <f t="shared" si="79"/>
        <v/>
      </c>
      <c r="CR34" s="46"/>
      <c r="CS34" s="188"/>
      <c r="CT34" s="107"/>
      <c r="CU34" s="107"/>
      <c r="CV34" s="64"/>
      <c r="CW34" s="64"/>
      <c r="CX34" s="64"/>
      <c r="CY34" s="64"/>
      <c r="CZ34" s="64"/>
      <c r="DA34" s="64"/>
      <c r="DB34" s="64"/>
      <c r="DC34" s="64"/>
      <c r="DD34" s="64"/>
      <c r="DE34" s="64"/>
      <c r="DF34" s="64"/>
      <c r="DH34" s="390" t="str">
        <f t="shared" si="40"/>
        <v>OK</v>
      </c>
      <c r="DI34" s="390" t="str">
        <f t="shared" si="41"/>
        <v>OK</v>
      </c>
      <c r="DJ34" s="390" t="str">
        <f t="shared" si="42"/>
        <v>OK</v>
      </c>
      <c r="DK34" s="390" t="str">
        <f t="shared" si="43"/>
        <v>OK</v>
      </c>
      <c r="DL34" s="396" t="str">
        <f t="shared" si="44"/>
        <v>OK</v>
      </c>
      <c r="DM34" s="373" t="str">
        <f t="shared" si="45"/>
        <v>OK</v>
      </c>
      <c r="DN34" s="373" t="str">
        <f t="shared" si="46"/>
        <v>OK</v>
      </c>
      <c r="DO34" s="373" t="str">
        <f t="shared" si="80"/>
        <v>OK</v>
      </c>
      <c r="DP34" s="373" t="str">
        <f t="shared" si="47"/>
        <v>OK</v>
      </c>
      <c r="DQ34" s="373" t="str">
        <f t="shared" si="48"/>
        <v>OK</v>
      </c>
      <c r="DR34" s="373" t="str">
        <f t="shared" si="49"/>
        <v>OK</v>
      </c>
      <c r="DS34" s="396" t="str">
        <f t="shared" si="50"/>
        <v>OK</v>
      </c>
      <c r="DT34" s="373" t="str">
        <f t="shared" si="51"/>
        <v>OK</v>
      </c>
      <c r="DU34" s="373" t="str">
        <f t="shared" si="52"/>
        <v>OK</v>
      </c>
      <c r="DV34" s="373" t="str">
        <f t="shared" si="53"/>
        <v>OK</v>
      </c>
      <c r="DW34" s="373" t="str">
        <f t="shared" si="54"/>
        <v>OK</v>
      </c>
      <c r="DX34" s="373" t="str">
        <f t="shared" si="55"/>
        <v>OK</v>
      </c>
      <c r="DY34" s="373" t="str">
        <f t="shared" si="56"/>
        <v>OK</v>
      </c>
      <c r="DZ34" s="436" t="str">
        <f t="shared" si="57"/>
        <v>OK</v>
      </c>
      <c r="EA34" s="396" t="str">
        <f t="shared" si="58"/>
        <v>OK</v>
      </c>
      <c r="EB34" s="377">
        <f t="shared" si="81"/>
        <v>0</v>
      </c>
      <c r="EC34" s="376" t="str">
        <f t="shared" si="82"/>
        <v>OK</v>
      </c>
    </row>
    <row r="35" spans="1:133" ht="12.75" customHeight="1" x14ac:dyDescent="0.2">
      <c r="A35" s="551"/>
      <c r="B35" s="518">
        <f t="shared" si="0"/>
        <v>10</v>
      </c>
      <c r="C35" s="522">
        <v>8</v>
      </c>
      <c r="D35" s="547"/>
      <c r="E35" s="539"/>
      <c r="F35" s="160"/>
      <c r="G35" s="110"/>
      <c r="H35" s="820"/>
      <c r="I35" s="821"/>
      <c r="J35" s="606"/>
      <c r="K35" s="588"/>
      <c r="L35" s="464"/>
      <c r="M35" s="465"/>
      <c r="N35" s="545"/>
      <c r="O35" s="588"/>
      <c r="P35" s="464"/>
      <c r="Q35" s="465"/>
      <c r="R35" s="650" t="str">
        <f t="shared" si="1"/>
        <v/>
      </c>
      <c r="S35" s="651" t="str">
        <f t="shared" si="59"/>
        <v/>
      </c>
      <c r="T35" s="652" t="str">
        <f t="shared" si="2"/>
        <v/>
      </c>
      <c r="V35" s="150" t="str">
        <f t="shared" si="3"/>
        <v/>
      </c>
      <c r="W35" s="472" t="str">
        <f t="shared" si="4"/>
        <v/>
      </c>
      <c r="X35" s="54" t="b">
        <f t="shared" si="60"/>
        <v>0</v>
      </c>
      <c r="Y35" s="54" t="b">
        <f t="shared" si="5"/>
        <v>0</v>
      </c>
      <c r="Z35" s="53" t="str">
        <f t="shared" si="6"/>
        <v/>
      </c>
      <c r="AA35" s="54" t="str">
        <f t="shared" si="7"/>
        <v/>
      </c>
      <c r="AB35" s="53" t="str">
        <f t="shared" si="61"/>
        <v/>
      </c>
      <c r="AC35" s="53" t="str">
        <f t="shared" si="8"/>
        <v/>
      </c>
      <c r="AD35" s="386" t="str">
        <f t="shared" si="9"/>
        <v/>
      </c>
      <c r="AE35" s="478">
        <f t="shared" si="10"/>
        <v>0</v>
      </c>
      <c r="AF35" s="479">
        <f t="shared" si="62"/>
        <v>0</v>
      </c>
      <c r="AG35" s="479">
        <f t="shared" si="63"/>
        <v>0</v>
      </c>
      <c r="AH35" s="479">
        <f t="shared" si="11"/>
        <v>0</v>
      </c>
      <c r="AI35" s="480">
        <f t="shared" si="64"/>
        <v>0</v>
      </c>
      <c r="AJ35" s="478">
        <f t="shared" si="12"/>
        <v>0</v>
      </c>
      <c r="AK35" s="479">
        <f t="shared" si="65"/>
        <v>0</v>
      </c>
      <c r="AL35" s="479">
        <f t="shared" si="66"/>
        <v>0</v>
      </c>
      <c r="AM35" s="479">
        <f t="shared" si="67"/>
        <v>0</v>
      </c>
      <c r="AN35" s="480">
        <f t="shared" si="68"/>
        <v>0</v>
      </c>
      <c r="AO35" s="478">
        <f t="shared" si="13"/>
        <v>0</v>
      </c>
      <c r="AP35" s="479">
        <f t="shared" si="69"/>
        <v>0</v>
      </c>
      <c r="AQ35" s="479">
        <f t="shared" si="70"/>
        <v>0</v>
      </c>
      <c r="AR35" s="479">
        <f t="shared" si="71"/>
        <v>0</v>
      </c>
      <c r="AS35" s="480">
        <f t="shared" si="72"/>
        <v>0</v>
      </c>
      <c r="AT35" s="486" t="b">
        <f t="shared" si="14"/>
        <v>1</v>
      </c>
      <c r="AU35" s="56" t="b">
        <f t="shared" si="15"/>
        <v>0</v>
      </c>
      <c r="AV35" s="56" t="b">
        <f t="shared" si="16"/>
        <v>1</v>
      </c>
      <c r="AW35" s="56" t="b">
        <f t="shared" si="17"/>
        <v>1</v>
      </c>
      <c r="AX35" s="56" t="str">
        <f t="shared" si="18"/>
        <v/>
      </c>
      <c r="AY35" s="56" t="b">
        <f t="shared" si="19"/>
        <v>0</v>
      </c>
      <c r="AZ35" s="498" t="b">
        <f>IF(OR(COUNTBLANK(D35:I35)=6,AND(COUNTBLANK(D35:G35)=4,H35=0)),OR(AY36:AY$67),NOT(AY35))</f>
        <v>0</v>
      </c>
      <c r="BA35" s="56" t="b">
        <f t="shared" si="20"/>
        <v>1</v>
      </c>
      <c r="BB35" s="56" t="b">
        <f t="shared" si="83"/>
        <v>0</v>
      </c>
      <c r="BC35" s="57">
        <f t="shared" si="21"/>
        <v>0</v>
      </c>
      <c r="BD35" s="57" t="str">
        <f t="shared" si="22"/>
        <v/>
      </c>
      <c r="BE35" s="560" t="str">
        <f t="shared" si="84"/>
        <v/>
      </c>
      <c r="BF35" s="561" t="str">
        <f t="shared" si="23"/>
        <v/>
      </c>
      <c r="BG35" s="151" t="str">
        <f t="shared" si="85"/>
        <v/>
      </c>
      <c r="BH35" s="430"/>
      <c r="BI35" s="151" t="str">
        <f t="shared" si="73"/>
        <v/>
      </c>
      <c r="BJ35" s="437" t="str">
        <f t="shared" si="74"/>
        <v/>
      </c>
      <c r="BK35" s="803"/>
      <c r="BL35" s="803"/>
      <c r="BM35" s="502" t="b">
        <f t="shared" si="75"/>
        <v>0</v>
      </c>
      <c r="BN35" s="503" t="b">
        <f t="shared" si="76"/>
        <v>0</v>
      </c>
      <c r="BO35" s="504" t="b">
        <f t="shared" si="24"/>
        <v>0</v>
      </c>
      <c r="BP35" s="502" t="b">
        <f t="shared" si="25"/>
        <v>0</v>
      </c>
      <c r="BQ35" s="502" t="b">
        <f t="shared" si="26"/>
        <v>0</v>
      </c>
      <c r="BR35" s="503" t="b">
        <f t="shared" si="27"/>
        <v>0</v>
      </c>
      <c r="BS35" s="504" t="b">
        <f t="shared" si="28"/>
        <v>0</v>
      </c>
      <c r="BT35" s="502" t="b">
        <f t="shared" si="29"/>
        <v>0</v>
      </c>
      <c r="BU35" s="503" t="b">
        <f t="shared" si="77"/>
        <v>0</v>
      </c>
      <c r="BV35" s="505" t="b">
        <f t="shared" si="30"/>
        <v>0</v>
      </c>
      <c r="BW35" s="506" t="b">
        <f t="shared" si="31"/>
        <v>0</v>
      </c>
      <c r="BX35" s="475" t="str">
        <f t="shared" si="78"/>
        <v/>
      </c>
      <c r="BZ35" s="390" t="str">
        <f t="shared" si="32"/>
        <v>no data</v>
      </c>
      <c r="CB35" s="90">
        <v>8</v>
      </c>
      <c r="CC35" s="90">
        <f t="shared" si="33"/>
        <v>10</v>
      </c>
      <c r="CF35" s="189"/>
      <c r="CG35" s="188"/>
      <c r="CH35" s="107"/>
      <c r="CI35" s="107"/>
      <c r="CK35" s="137">
        <f t="shared" si="34"/>
        <v>8</v>
      </c>
      <c r="CL35" s="395">
        <f t="shared" si="35"/>
        <v>0</v>
      </c>
      <c r="CM35" s="395">
        <f t="shared" si="36"/>
        <v>0</v>
      </c>
      <c r="CN35" s="562" t="str">
        <f t="shared" si="37"/>
        <v/>
      </c>
      <c r="CO35" s="202" t="str">
        <f t="shared" si="38"/>
        <v/>
      </c>
      <c r="CP35" s="202" t="str">
        <f t="shared" si="39"/>
        <v/>
      </c>
      <c r="CQ35" s="564" t="str">
        <f t="shared" si="79"/>
        <v/>
      </c>
      <c r="CR35" s="46"/>
      <c r="CS35" s="188"/>
      <c r="CT35" s="107"/>
      <c r="CU35" s="107"/>
      <c r="CV35" s="64"/>
      <c r="CW35" s="64"/>
      <c r="CX35" s="64"/>
      <c r="CY35" s="64"/>
      <c r="CZ35" s="64"/>
      <c r="DA35" s="64"/>
      <c r="DB35" s="64"/>
      <c r="DC35" s="64"/>
      <c r="DD35" s="64"/>
      <c r="DE35" s="64"/>
      <c r="DF35" s="64"/>
      <c r="DH35" s="390" t="str">
        <f t="shared" si="40"/>
        <v>OK</v>
      </c>
      <c r="DI35" s="390" t="str">
        <f t="shared" si="41"/>
        <v>OK</v>
      </c>
      <c r="DJ35" s="390" t="str">
        <f t="shared" si="42"/>
        <v>OK</v>
      </c>
      <c r="DK35" s="390" t="str">
        <f t="shared" si="43"/>
        <v>OK</v>
      </c>
      <c r="DL35" s="396" t="str">
        <f t="shared" si="44"/>
        <v>OK</v>
      </c>
      <c r="DM35" s="373" t="str">
        <f t="shared" si="45"/>
        <v>OK</v>
      </c>
      <c r="DN35" s="373" t="str">
        <f t="shared" si="46"/>
        <v>OK</v>
      </c>
      <c r="DO35" s="373" t="str">
        <f t="shared" si="80"/>
        <v>OK</v>
      </c>
      <c r="DP35" s="373" t="str">
        <f t="shared" si="47"/>
        <v>OK</v>
      </c>
      <c r="DQ35" s="373" t="str">
        <f t="shared" si="48"/>
        <v>OK</v>
      </c>
      <c r="DR35" s="373" t="str">
        <f t="shared" si="49"/>
        <v>OK</v>
      </c>
      <c r="DS35" s="396" t="str">
        <f t="shared" si="50"/>
        <v>OK</v>
      </c>
      <c r="DT35" s="373" t="str">
        <f t="shared" si="51"/>
        <v>OK</v>
      </c>
      <c r="DU35" s="373" t="str">
        <f t="shared" si="52"/>
        <v>OK</v>
      </c>
      <c r="DV35" s="373" t="str">
        <f t="shared" si="53"/>
        <v>OK</v>
      </c>
      <c r="DW35" s="373" t="str">
        <f t="shared" si="54"/>
        <v>OK</v>
      </c>
      <c r="DX35" s="373" t="str">
        <f t="shared" si="55"/>
        <v>OK</v>
      </c>
      <c r="DY35" s="373" t="str">
        <f t="shared" si="56"/>
        <v>OK</v>
      </c>
      <c r="DZ35" s="436" t="str">
        <f t="shared" si="57"/>
        <v>OK</v>
      </c>
      <c r="EA35" s="396" t="str">
        <f t="shared" si="58"/>
        <v>OK</v>
      </c>
      <c r="EB35" s="377">
        <f t="shared" si="81"/>
        <v>0</v>
      </c>
      <c r="EC35" s="376" t="str">
        <f t="shared" si="82"/>
        <v>OK</v>
      </c>
    </row>
    <row r="36" spans="1:133" x14ac:dyDescent="0.2">
      <c r="A36" s="551"/>
      <c r="B36" s="518">
        <f t="shared" si="0"/>
        <v>10</v>
      </c>
      <c r="C36" s="522">
        <v>9</v>
      </c>
      <c r="D36" s="547"/>
      <c r="E36" s="539"/>
      <c r="F36" s="160"/>
      <c r="G36" s="110"/>
      <c r="H36" s="820"/>
      <c r="I36" s="821"/>
      <c r="J36" s="606"/>
      <c r="K36" s="588"/>
      <c r="L36" s="464"/>
      <c r="M36" s="465"/>
      <c r="N36" s="545"/>
      <c r="O36" s="588"/>
      <c r="P36" s="464"/>
      <c r="Q36" s="465"/>
      <c r="R36" s="650" t="str">
        <f t="shared" si="1"/>
        <v/>
      </c>
      <c r="S36" s="651" t="str">
        <f t="shared" si="59"/>
        <v/>
      </c>
      <c r="T36" s="652" t="str">
        <f t="shared" si="2"/>
        <v/>
      </c>
      <c r="V36" s="150" t="str">
        <f t="shared" si="3"/>
        <v/>
      </c>
      <c r="W36" s="472" t="str">
        <f t="shared" si="4"/>
        <v/>
      </c>
      <c r="X36" s="54" t="b">
        <f t="shared" si="60"/>
        <v>0</v>
      </c>
      <c r="Y36" s="54" t="b">
        <f t="shared" si="5"/>
        <v>0</v>
      </c>
      <c r="Z36" s="53" t="str">
        <f t="shared" si="6"/>
        <v/>
      </c>
      <c r="AA36" s="54" t="str">
        <f t="shared" si="7"/>
        <v/>
      </c>
      <c r="AB36" s="53" t="str">
        <f t="shared" si="61"/>
        <v/>
      </c>
      <c r="AC36" s="53" t="str">
        <f t="shared" si="8"/>
        <v/>
      </c>
      <c r="AD36" s="386" t="str">
        <f t="shared" si="9"/>
        <v/>
      </c>
      <c r="AE36" s="478">
        <f t="shared" si="10"/>
        <v>0</v>
      </c>
      <c r="AF36" s="479">
        <f t="shared" si="62"/>
        <v>0</v>
      </c>
      <c r="AG36" s="479">
        <f t="shared" si="63"/>
        <v>0</v>
      </c>
      <c r="AH36" s="479">
        <f t="shared" si="11"/>
        <v>0</v>
      </c>
      <c r="AI36" s="480">
        <f t="shared" si="64"/>
        <v>0</v>
      </c>
      <c r="AJ36" s="478">
        <f t="shared" si="12"/>
        <v>0</v>
      </c>
      <c r="AK36" s="479">
        <f t="shared" si="65"/>
        <v>0</v>
      </c>
      <c r="AL36" s="479">
        <f t="shared" si="66"/>
        <v>0</v>
      </c>
      <c r="AM36" s="479">
        <f t="shared" si="67"/>
        <v>0</v>
      </c>
      <c r="AN36" s="480">
        <f t="shared" si="68"/>
        <v>0</v>
      </c>
      <c r="AO36" s="478">
        <f t="shared" si="13"/>
        <v>0</v>
      </c>
      <c r="AP36" s="479">
        <f t="shared" si="69"/>
        <v>0</v>
      </c>
      <c r="AQ36" s="479">
        <f t="shared" si="70"/>
        <v>0</v>
      </c>
      <c r="AR36" s="479">
        <f t="shared" si="71"/>
        <v>0</v>
      </c>
      <c r="AS36" s="480">
        <f t="shared" si="72"/>
        <v>0</v>
      </c>
      <c r="AT36" s="486" t="b">
        <f t="shared" si="14"/>
        <v>1</v>
      </c>
      <c r="AU36" s="56" t="b">
        <f t="shared" si="15"/>
        <v>0</v>
      </c>
      <c r="AV36" s="56" t="b">
        <f t="shared" si="16"/>
        <v>1</v>
      </c>
      <c r="AW36" s="56" t="b">
        <f t="shared" si="17"/>
        <v>1</v>
      </c>
      <c r="AX36" s="56" t="str">
        <f t="shared" si="18"/>
        <v/>
      </c>
      <c r="AY36" s="56" t="b">
        <f t="shared" si="19"/>
        <v>0</v>
      </c>
      <c r="AZ36" s="498" t="b">
        <f>IF(OR(COUNTBLANK(D36:I36)=6,AND(COUNTBLANK(D36:G36)=4,H36=0)),OR(AY37:AY$67),NOT(AY36))</f>
        <v>0</v>
      </c>
      <c r="BA36" s="56" t="b">
        <f t="shared" si="20"/>
        <v>1</v>
      </c>
      <c r="BB36" s="56" t="b">
        <f t="shared" si="83"/>
        <v>0</v>
      </c>
      <c r="BC36" s="57">
        <f t="shared" si="21"/>
        <v>0</v>
      </c>
      <c r="BD36" s="57" t="str">
        <f t="shared" si="22"/>
        <v/>
      </c>
      <c r="BE36" s="560" t="str">
        <f t="shared" si="84"/>
        <v/>
      </c>
      <c r="BF36" s="561" t="str">
        <f t="shared" si="23"/>
        <v/>
      </c>
      <c r="BG36" s="151" t="str">
        <f t="shared" si="85"/>
        <v/>
      </c>
      <c r="BH36" s="430"/>
      <c r="BI36" s="151" t="str">
        <f t="shared" si="73"/>
        <v/>
      </c>
      <c r="BJ36" s="437" t="str">
        <f t="shared" si="74"/>
        <v/>
      </c>
      <c r="BK36" s="803"/>
      <c r="BL36" s="803"/>
      <c r="BM36" s="502" t="b">
        <f t="shared" si="75"/>
        <v>0</v>
      </c>
      <c r="BN36" s="503" t="b">
        <f t="shared" si="76"/>
        <v>0</v>
      </c>
      <c r="BO36" s="504" t="b">
        <f t="shared" si="24"/>
        <v>0</v>
      </c>
      <c r="BP36" s="502" t="b">
        <f t="shared" si="25"/>
        <v>0</v>
      </c>
      <c r="BQ36" s="502" t="b">
        <f t="shared" si="26"/>
        <v>0</v>
      </c>
      <c r="BR36" s="503" t="b">
        <f t="shared" si="27"/>
        <v>0</v>
      </c>
      <c r="BS36" s="504" t="b">
        <f t="shared" si="28"/>
        <v>0</v>
      </c>
      <c r="BT36" s="502" t="b">
        <f t="shared" si="29"/>
        <v>0</v>
      </c>
      <c r="BU36" s="503" t="b">
        <f t="shared" si="77"/>
        <v>0</v>
      </c>
      <c r="BV36" s="505" t="b">
        <f t="shared" si="30"/>
        <v>0</v>
      </c>
      <c r="BW36" s="506" t="b">
        <f t="shared" si="31"/>
        <v>0</v>
      </c>
      <c r="BX36" s="475" t="str">
        <f t="shared" si="78"/>
        <v/>
      </c>
      <c r="BZ36" s="390" t="str">
        <f t="shared" si="32"/>
        <v>no data</v>
      </c>
      <c r="CB36" s="90">
        <v>9</v>
      </c>
      <c r="CC36" s="90">
        <f t="shared" si="33"/>
        <v>10</v>
      </c>
      <c r="CF36" s="189"/>
      <c r="CG36" s="188"/>
      <c r="CH36" s="107"/>
      <c r="CI36" s="107"/>
      <c r="CK36" s="137">
        <f t="shared" si="34"/>
        <v>9</v>
      </c>
      <c r="CL36" s="395">
        <f t="shared" si="35"/>
        <v>0</v>
      </c>
      <c r="CM36" s="395">
        <f t="shared" si="36"/>
        <v>0</v>
      </c>
      <c r="CN36" s="562" t="str">
        <f t="shared" si="37"/>
        <v/>
      </c>
      <c r="CO36" s="202" t="str">
        <f t="shared" si="38"/>
        <v/>
      </c>
      <c r="CP36" s="202" t="str">
        <f t="shared" si="39"/>
        <v/>
      </c>
      <c r="CQ36" s="564" t="str">
        <f t="shared" si="79"/>
        <v/>
      </c>
      <c r="CR36" s="46"/>
      <c r="CS36" s="188"/>
      <c r="CT36" s="107"/>
      <c r="CU36" s="107"/>
      <c r="CV36" s="64"/>
      <c r="CW36" s="64"/>
      <c r="CX36" s="64"/>
      <c r="CY36" s="64"/>
      <c r="CZ36" s="64"/>
      <c r="DA36" s="64"/>
      <c r="DB36" s="64"/>
      <c r="DC36" s="64"/>
      <c r="DD36" s="64"/>
      <c r="DE36" s="64"/>
      <c r="DF36" s="64"/>
      <c r="DH36" s="390" t="str">
        <f t="shared" si="40"/>
        <v>OK</v>
      </c>
      <c r="DI36" s="390" t="str">
        <f t="shared" si="41"/>
        <v>OK</v>
      </c>
      <c r="DJ36" s="390" t="str">
        <f t="shared" si="42"/>
        <v>OK</v>
      </c>
      <c r="DK36" s="390" t="str">
        <f t="shared" si="43"/>
        <v>OK</v>
      </c>
      <c r="DL36" s="396" t="str">
        <f t="shared" si="44"/>
        <v>OK</v>
      </c>
      <c r="DM36" s="373" t="str">
        <f t="shared" si="45"/>
        <v>OK</v>
      </c>
      <c r="DN36" s="373" t="str">
        <f t="shared" si="46"/>
        <v>OK</v>
      </c>
      <c r="DO36" s="373" t="str">
        <f t="shared" si="80"/>
        <v>OK</v>
      </c>
      <c r="DP36" s="373" t="str">
        <f t="shared" si="47"/>
        <v>OK</v>
      </c>
      <c r="DQ36" s="373" t="str">
        <f t="shared" si="48"/>
        <v>OK</v>
      </c>
      <c r="DR36" s="373" t="str">
        <f t="shared" si="49"/>
        <v>OK</v>
      </c>
      <c r="DS36" s="396" t="str">
        <f t="shared" si="50"/>
        <v>OK</v>
      </c>
      <c r="DT36" s="373" t="str">
        <f t="shared" si="51"/>
        <v>OK</v>
      </c>
      <c r="DU36" s="373" t="str">
        <f t="shared" si="52"/>
        <v>OK</v>
      </c>
      <c r="DV36" s="373" t="str">
        <f t="shared" si="53"/>
        <v>OK</v>
      </c>
      <c r="DW36" s="373" t="str">
        <f t="shared" si="54"/>
        <v>OK</v>
      </c>
      <c r="DX36" s="373" t="str">
        <f t="shared" si="55"/>
        <v>OK</v>
      </c>
      <c r="DY36" s="373" t="str">
        <f t="shared" si="56"/>
        <v>OK</v>
      </c>
      <c r="DZ36" s="436" t="str">
        <f t="shared" si="57"/>
        <v>OK</v>
      </c>
      <c r="EA36" s="396" t="str">
        <f t="shared" si="58"/>
        <v>OK</v>
      </c>
      <c r="EB36" s="377">
        <f t="shared" si="81"/>
        <v>0</v>
      </c>
      <c r="EC36" s="376" t="str">
        <f t="shared" si="82"/>
        <v>OK</v>
      </c>
    </row>
    <row r="37" spans="1:133" x14ac:dyDescent="0.2">
      <c r="A37" s="551"/>
      <c r="B37" s="518">
        <f t="shared" si="0"/>
        <v>10</v>
      </c>
      <c r="C37" s="522">
        <v>10</v>
      </c>
      <c r="D37" s="547"/>
      <c r="E37" s="539"/>
      <c r="F37" s="160"/>
      <c r="G37" s="110"/>
      <c r="H37" s="820"/>
      <c r="I37" s="821"/>
      <c r="J37" s="606"/>
      <c r="K37" s="588"/>
      <c r="L37" s="464"/>
      <c r="M37" s="465"/>
      <c r="N37" s="545"/>
      <c r="O37" s="588"/>
      <c r="P37" s="464"/>
      <c r="Q37" s="465"/>
      <c r="R37" s="650" t="str">
        <f t="shared" si="1"/>
        <v/>
      </c>
      <c r="S37" s="651" t="str">
        <f t="shared" si="59"/>
        <v/>
      </c>
      <c r="T37" s="652" t="str">
        <f t="shared" si="2"/>
        <v/>
      </c>
      <c r="V37" s="150" t="str">
        <f t="shared" si="3"/>
        <v/>
      </c>
      <c r="W37" s="472" t="str">
        <f t="shared" si="4"/>
        <v/>
      </c>
      <c r="X37" s="54" t="b">
        <f t="shared" si="60"/>
        <v>0</v>
      </c>
      <c r="Y37" s="54" t="b">
        <f t="shared" si="5"/>
        <v>0</v>
      </c>
      <c r="Z37" s="53" t="str">
        <f t="shared" si="6"/>
        <v/>
      </c>
      <c r="AA37" s="54" t="str">
        <f t="shared" si="7"/>
        <v/>
      </c>
      <c r="AB37" s="53" t="str">
        <f t="shared" si="61"/>
        <v/>
      </c>
      <c r="AC37" s="53" t="str">
        <f t="shared" si="8"/>
        <v/>
      </c>
      <c r="AD37" s="386" t="str">
        <f t="shared" si="9"/>
        <v/>
      </c>
      <c r="AE37" s="478">
        <f t="shared" si="10"/>
        <v>0</v>
      </c>
      <c r="AF37" s="479">
        <f t="shared" si="62"/>
        <v>0</v>
      </c>
      <c r="AG37" s="479">
        <f t="shared" si="63"/>
        <v>0</v>
      </c>
      <c r="AH37" s="479">
        <f t="shared" si="11"/>
        <v>0</v>
      </c>
      <c r="AI37" s="480">
        <f t="shared" si="64"/>
        <v>0</v>
      </c>
      <c r="AJ37" s="478">
        <f t="shared" si="12"/>
        <v>0</v>
      </c>
      <c r="AK37" s="479">
        <f t="shared" si="65"/>
        <v>0</v>
      </c>
      <c r="AL37" s="479">
        <f t="shared" si="66"/>
        <v>0</v>
      </c>
      <c r="AM37" s="479">
        <f t="shared" si="67"/>
        <v>0</v>
      </c>
      <c r="AN37" s="480">
        <f t="shared" si="68"/>
        <v>0</v>
      </c>
      <c r="AO37" s="478">
        <f t="shared" si="13"/>
        <v>0</v>
      </c>
      <c r="AP37" s="479">
        <f t="shared" si="69"/>
        <v>0</v>
      </c>
      <c r="AQ37" s="479">
        <f t="shared" si="70"/>
        <v>0</v>
      </c>
      <c r="AR37" s="479">
        <f t="shared" si="71"/>
        <v>0</v>
      </c>
      <c r="AS37" s="480">
        <f t="shared" si="72"/>
        <v>0</v>
      </c>
      <c r="AT37" s="486" t="b">
        <f t="shared" si="14"/>
        <v>1</v>
      </c>
      <c r="AU37" s="56" t="b">
        <f t="shared" si="15"/>
        <v>0</v>
      </c>
      <c r="AV37" s="56" t="b">
        <f t="shared" si="16"/>
        <v>1</v>
      </c>
      <c r="AW37" s="56" t="b">
        <f t="shared" si="17"/>
        <v>1</v>
      </c>
      <c r="AX37" s="56" t="str">
        <f t="shared" si="18"/>
        <v/>
      </c>
      <c r="AY37" s="56" t="b">
        <f t="shared" si="19"/>
        <v>0</v>
      </c>
      <c r="AZ37" s="498" t="b">
        <f>IF(OR(COUNTBLANK(D37:I37)=6,AND(COUNTBLANK(D37:G37)=4,H37=0)),OR(AY38:AY$67),NOT(AY37))</f>
        <v>0</v>
      </c>
      <c r="BA37" s="56" t="b">
        <f t="shared" si="20"/>
        <v>1</v>
      </c>
      <c r="BB37" s="56" t="b">
        <f t="shared" si="83"/>
        <v>0</v>
      </c>
      <c r="BC37" s="57">
        <f t="shared" si="21"/>
        <v>0</v>
      </c>
      <c r="BD37" s="57" t="str">
        <f t="shared" si="22"/>
        <v/>
      </c>
      <c r="BE37" s="560" t="str">
        <f t="shared" si="84"/>
        <v/>
      </c>
      <c r="BF37" s="561" t="str">
        <f t="shared" si="23"/>
        <v/>
      </c>
      <c r="BG37" s="151" t="str">
        <f t="shared" si="85"/>
        <v/>
      </c>
      <c r="BH37" s="430"/>
      <c r="BI37" s="151" t="str">
        <f t="shared" si="73"/>
        <v/>
      </c>
      <c r="BJ37" s="437" t="str">
        <f t="shared" si="74"/>
        <v/>
      </c>
      <c r="BK37" s="803"/>
      <c r="BL37" s="803"/>
      <c r="BM37" s="502" t="b">
        <f t="shared" si="75"/>
        <v>0</v>
      </c>
      <c r="BN37" s="503" t="b">
        <f t="shared" si="76"/>
        <v>0</v>
      </c>
      <c r="BO37" s="504" t="b">
        <f t="shared" si="24"/>
        <v>0</v>
      </c>
      <c r="BP37" s="502" t="b">
        <f t="shared" si="25"/>
        <v>0</v>
      </c>
      <c r="BQ37" s="502" t="b">
        <f t="shared" si="26"/>
        <v>0</v>
      </c>
      <c r="BR37" s="503" t="b">
        <f t="shared" si="27"/>
        <v>0</v>
      </c>
      <c r="BS37" s="504" t="b">
        <f t="shared" si="28"/>
        <v>0</v>
      </c>
      <c r="BT37" s="502" t="b">
        <f t="shared" si="29"/>
        <v>0</v>
      </c>
      <c r="BU37" s="503" t="b">
        <f t="shared" si="77"/>
        <v>0</v>
      </c>
      <c r="BV37" s="505" t="b">
        <f t="shared" si="30"/>
        <v>0</v>
      </c>
      <c r="BW37" s="506" t="b">
        <f t="shared" si="31"/>
        <v>0</v>
      </c>
      <c r="BX37" s="475" t="str">
        <f t="shared" si="78"/>
        <v/>
      </c>
      <c r="BZ37" s="390" t="str">
        <f t="shared" si="32"/>
        <v>no data</v>
      </c>
      <c r="CB37" s="90">
        <v>10</v>
      </c>
      <c r="CC37" s="90">
        <f t="shared" si="33"/>
        <v>10</v>
      </c>
      <c r="CF37" s="189"/>
      <c r="CG37" s="187"/>
      <c r="CH37" s="107"/>
      <c r="CI37" s="107"/>
      <c r="CK37" s="137">
        <f t="shared" si="34"/>
        <v>10</v>
      </c>
      <c r="CL37" s="395">
        <f t="shared" si="35"/>
        <v>0</v>
      </c>
      <c r="CM37" s="395">
        <f t="shared" si="36"/>
        <v>0</v>
      </c>
      <c r="CN37" s="562" t="str">
        <f t="shared" si="37"/>
        <v/>
      </c>
      <c r="CO37" s="202" t="str">
        <f t="shared" si="38"/>
        <v/>
      </c>
      <c r="CP37" s="202" t="str">
        <f t="shared" si="39"/>
        <v/>
      </c>
      <c r="CQ37" s="564" t="str">
        <f t="shared" si="79"/>
        <v/>
      </c>
      <c r="CR37" s="46"/>
      <c r="CS37" s="188"/>
      <c r="CT37" s="107"/>
      <c r="CU37" s="107"/>
      <c r="CV37" s="64"/>
      <c r="CW37" s="64"/>
      <c r="CX37" s="64"/>
      <c r="CY37" s="64"/>
      <c r="CZ37" s="64"/>
      <c r="DA37" s="64"/>
      <c r="DB37" s="64"/>
      <c r="DC37" s="64"/>
      <c r="DD37" s="64"/>
      <c r="DE37" s="64"/>
      <c r="DF37" s="64"/>
      <c r="DH37" s="390" t="str">
        <f t="shared" si="40"/>
        <v>OK</v>
      </c>
      <c r="DI37" s="390" t="str">
        <f t="shared" si="41"/>
        <v>OK</v>
      </c>
      <c r="DJ37" s="390" t="str">
        <f t="shared" si="42"/>
        <v>OK</v>
      </c>
      <c r="DK37" s="390" t="str">
        <f t="shared" si="43"/>
        <v>OK</v>
      </c>
      <c r="DL37" s="396" t="str">
        <f t="shared" si="44"/>
        <v>OK</v>
      </c>
      <c r="DM37" s="373" t="str">
        <f t="shared" si="45"/>
        <v>OK</v>
      </c>
      <c r="DN37" s="373" t="str">
        <f t="shared" si="46"/>
        <v>OK</v>
      </c>
      <c r="DO37" s="373" t="str">
        <f t="shared" si="80"/>
        <v>OK</v>
      </c>
      <c r="DP37" s="373" t="str">
        <f t="shared" si="47"/>
        <v>OK</v>
      </c>
      <c r="DQ37" s="373" t="str">
        <f t="shared" si="48"/>
        <v>OK</v>
      </c>
      <c r="DR37" s="373" t="str">
        <f t="shared" si="49"/>
        <v>OK</v>
      </c>
      <c r="DS37" s="396" t="str">
        <f t="shared" si="50"/>
        <v>OK</v>
      </c>
      <c r="DT37" s="373" t="str">
        <f t="shared" si="51"/>
        <v>OK</v>
      </c>
      <c r="DU37" s="373" t="str">
        <f t="shared" si="52"/>
        <v>OK</v>
      </c>
      <c r="DV37" s="373" t="str">
        <f t="shared" si="53"/>
        <v>OK</v>
      </c>
      <c r="DW37" s="373" t="str">
        <f t="shared" si="54"/>
        <v>OK</v>
      </c>
      <c r="DX37" s="373" t="str">
        <f t="shared" si="55"/>
        <v>OK</v>
      </c>
      <c r="DY37" s="373" t="str">
        <f t="shared" si="56"/>
        <v>OK</v>
      </c>
      <c r="DZ37" s="436" t="str">
        <f t="shared" si="57"/>
        <v>OK</v>
      </c>
      <c r="EA37" s="396" t="str">
        <f t="shared" si="58"/>
        <v>OK</v>
      </c>
      <c r="EB37" s="377">
        <f t="shared" si="81"/>
        <v>0</v>
      </c>
      <c r="EC37" s="376" t="str">
        <f t="shared" si="82"/>
        <v>OK</v>
      </c>
    </row>
    <row r="38" spans="1:133" hidden="1" x14ac:dyDescent="0.2">
      <c r="A38" s="551"/>
      <c r="B38" s="518" t="str">
        <f t="shared" si="0"/>
        <v>-</v>
      </c>
      <c r="C38" s="522">
        <v>11</v>
      </c>
      <c r="D38" s="547"/>
      <c r="E38" s="538"/>
      <c r="F38" s="160"/>
      <c r="G38" s="110"/>
      <c r="H38" s="810"/>
      <c r="I38" s="811"/>
      <c r="J38" s="606"/>
      <c r="K38" s="470"/>
      <c r="L38" s="464"/>
      <c r="M38" s="465"/>
      <c r="N38" s="545"/>
      <c r="O38" s="588"/>
      <c r="P38" s="464"/>
      <c r="Q38" s="465"/>
      <c r="R38" s="650" t="str">
        <f t="shared" si="1"/>
        <v/>
      </c>
      <c r="S38" s="651" t="str">
        <f t="shared" si="59"/>
        <v/>
      </c>
      <c r="T38" s="652" t="str">
        <f t="shared" si="2"/>
        <v/>
      </c>
      <c r="V38" s="150" t="str">
        <f t="shared" si="3"/>
        <v/>
      </c>
      <c r="W38" s="472" t="str">
        <f t="shared" si="4"/>
        <v/>
      </c>
      <c r="X38" s="54" t="b">
        <f t="shared" si="60"/>
        <v>0</v>
      </c>
      <c r="Y38" s="54" t="b">
        <f t="shared" si="5"/>
        <v>0</v>
      </c>
      <c r="Z38" s="53" t="str">
        <f t="shared" si="6"/>
        <v/>
      </c>
      <c r="AA38" s="54" t="str">
        <f t="shared" si="7"/>
        <v/>
      </c>
      <c r="AB38" s="53" t="str">
        <f t="shared" si="61"/>
        <v/>
      </c>
      <c r="AC38" s="53" t="str">
        <f t="shared" si="8"/>
        <v/>
      </c>
      <c r="AD38" s="386" t="str">
        <f t="shared" si="9"/>
        <v/>
      </c>
      <c r="AE38" s="478">
        <f t="shared" si="10"/>
        <v>0</v>
      </c>
      <c r="AF38" s="479">
        <f t="shared" si="62"/>
        <v>0</v>
      </c>
      <c r="AG38" s="479">
        <f t="shared" si="63"/>
        <v>0</v>
      </c>
      <c r="AH38" s="479">
        <f t="shared" si="11"/>
        <v>0</v>
      </c>
      <c r="AI38" s="480">
        <f t="shared" si="64"/>
        <v>0</v>
      </c>
      <c r="AJ38" s="478">
        <f t="shared" si="12"/>
        <v>0</v>
      </c>
      <c r="AK38" s="479">
        <f t="shared" si="65"/>
        <v>0</v>
      </c>
      <c r="AL38" s="479">
        <f t="shared" si="66"/>
        <v>0</v>
      </c>
      <c r="AM38" s="479">
        <f t="shared" si="67"/>
        <v>0</v>
      </c>
      <c r="AN38" s="480">
        <f t="shared" si="68"/>
        <v>0</v>
      </c>
      <c r="AO38" s="478">
        <f t="shared" si="13"/>
        <v>0</v>
      </c>
      <c r="AP38" s="479">
        <f t="shared" si="69"/>
        <v>0</v>
      </c>
      <c r="AQ38" s="479">
        <f t="shared" si="70"/>
        <v>0</v>
      </c>
      <c r="AR38" s="479">
        <f t="shared" si="71"/>
        <v>0</v>
      </c>
      <c r="AS38" s="480">
        <f t="shared" si="72"/>
        <v>0</v>
      </c>
      <c r="AT38" s="486" t="b">
        <f t="shared" si="14"/>
        <v>1</v>
      </c>
      <c r="AU38" s="56" t="b">
        <f t="shared" si="15"/>
        <v>0</v>
      </c>
      <c r="AV38" s="56" t="b">
        <f t="shared" si="16"/>
        <v>1</v>
      </c>
      <c r="AW38" s="56" t="b">
        <f t="shared" si="17"/>
        <v>1</v>
      </c>
      <c r="AX38" s="56" t="str">
        <f t="shared" si="18"/>
        <v/>
      </c>
      <c r="AY38" s="56" t="b">
        <f t="shared" si="19"/>
        <v>0</v>
      </c>
      <c r="AZ38" s="498" t="b">
        <f>IF(OR(COUNTBLANK(D38:I38)=6,AND(COUNTBLANK(D38:G38)=4,H38=0)),OR(AY39:AY$67),NOT(AY38))</f>
        <v>0</v>
      </c>
      <c r="BA38" s="56" t="b">
        <f t="shared" si="20"/>
        <v>1</v>
      </c>
      <c r="BB38" s="56" t="b">
        <f t="shared" si="83"/>
        <v>0</v>
      </c>
      <c r="BC38" s="57">
        <f t="shared" si="21"/>
        <v>0</v>
      </c>
      <c r="BD38" s="57" t="str">
        <f t="shared" si="22"/>
        <v/>
      </c>
      <c r="BE38" s="560" t="str">
        <f t="shared" si="84"/>
        <v/>
      </c>
      <c r="BF38" s="561" t="str">
        <f t="shared" si="23"/>
        <v/>
      </c>
      <c r="BG38" s="151" t="str">
        <f t="shared" si="85"/>
        <v/>
      </c>
      <c r="BH38" s="430"/>
      <c r="BI38" s="151" t="str">
        <f t="shared" si="73"/>
        <v/>
      </c>
      <c r="BJ38" s="437" t="str">
        <f t="shared" si="74"/>
        <v/>
      </c>
      <c r="BK38" s="803"/>
      <c r="BL38" s="803"/>
      <c r="BM38" s="502" t="b">
        <f t="shared" si="75"/>
        <v>0</v>
      </c>
      <c r="BN38" s="503" t="b">
        <f t="shared" si="76"/>
        <v>0</v>
      </c>
      <c r="BO38" s="504" t="b">
        <f t="shared" si="24"/>
        <v>0</v>
      </c>
      <c r="BP38" s="502" t="b">
        <f t="shared" si="25"/>
        <v>0</v>
      </c>
      <c r="BQ38" s="502" t="b">
        <f t="shared" si="26"/>
        <v>0</v>
      </c>
      <c r="BR38" s="503" t="b">
        <f t="shared" si="27"/>
        <v>0</v>
      </c>
      <c r="BS38" s="504" t="b">
        <f t="shared" si="28"/>
        <v>0</v>
      </c>
      <c r="BT38" s="502" t="b">
        <f t="shared" si="29"/>
        <v>0</v>
      </c>
      <c r="BU38" s="503" t="b">
        <f t="shared" si="77"/>
        <v>0</v>
      </c>
      <c r="BV38" s="505" t="b">
        <f t="shared" si="30"/>
        <v>0</v>
      </c>
      <c r="BW38" s="506" t="b">
        <f t="shared" si="31"/>
        <v>0</v>
      </c>
      <c r="BX38" s="475" t="str">
        <f t="shared" si="78"/>
        <v/>
      </c>
      <c r="BZ38" s="390" t="str">
        <f t="shared" si="32"/>
        <v>no data</v>
      </c>
      <c r="CB38" s="90">
        <v>11</v>
      </c>
      <c r="CC38" s="90" t="str">
        <f t="shared" si="33"/>
        <v>-</v>
      </c>
      <c r="CG38" s="187"/>
      <c r="CH38" s="107"/>
      <c r="CI38" s="107"/>
      <c r="CK38" s="137">
        <f t="shared" si="34"/>
        <v>11</v>
      </c>
      <c r="CL38" s="395">
        <f t="shared" si="35"/>
        <v>0</v>
      </c>
      <c r="CM38" s="395">
        <f t="shared" si="36"/>
        <v>0</v>
      </c>
      <c r="CN38" s="562" t="str">
        <f t="shared" si="37"/>
        <v/>
      </c>
      <c r="CO38" s="202" t="str">
        <f t="shared" si="38"/>
        <v/>
      </c>
      <c r="CP38" s="202" t="str">
        <f t="shared" si="39"/>
        <v/>
      </c>
      <c r="CQ38" s="564" t="str">
        <f t="shared" si="79"/>
        <v/>
      </c>
      <c r="CR38" s="46"/>
      <c r="CS38" s="188"/>
      <c r="CT38" s="107"/>
      <c r="CU38" s="107"/>
      <c r="CV38" s="64"/>
      <c r="CW38" s="64"/>
      <c r="CX38" s="64"/>
      <c r="CY38" s="64"/>
      <c r="CZ38" s="64"/>
      <c r="DA38" s="64"/>
      <c r="DB38" s="64"/>
      <c r="DC38" s="64"/>
      <c r="DD38" s="64"/>
      <c r="DE38" s="64"/>
      <c r="DF38" s="64"/>
      <c r="DH38" s="390" t="str">
        <f t="shared" si="40"/>
        <v>OK</v>
      </c>
      <c r="DI38" s="390" t="str">
        <f t="shared" si="41"/>
        <v>OK</v>
      </c>
      <c r="DJ38" s="390" t="str">
        <f t="shared" si="42"/>
        <v>OK</v>
      </c>
      <c r="DK38" s="390" t="str">
        <f t="shared" si="43"/>
        <v>OK</v>
      </c>
      <c r="DL38" s="396" t="str">
        <f t="shared" si="44"/>
        <v>OK</v>
      </c>
      <c r="DM38" s="373" t="str">
        <f t="shared" si="45"/>
        <v>OK</v>
      </c>
      <c r="DN38" s="373" t="str">
        <f t="shared" si="46"/>
        <v>OK</v>
      </c>
      <c r="DO38" s="373" t="str">
        <f t="shared" si="80"/>
        <v>OK</v>
      </c>
      <c r="DP38" s="373" t="str">
        <f t="shared" si="47"/>
        <v>OK</v>
      </c>
      <c r="DQ38" s="373" t="str">
        <f t="shared" si="48"/>
        <v>OK</v>
      </c>
      <c r="DR38" s="373" t="str">
        <f t="shared" si="49"/>
        <v>OK</v>
      </c>
      <c r="DS38" s="396" t="str">
        <f t="shared" si="50"/>
        <v>OK</v>
      </c>
      <c r="DT38" s="373" t="str">
        <f t="shared" si="51"/>
        <v>OK</v>
      </c>
      <c r="DU38" s="373" t="str">
        <f t="shared" si="52"/>
        <v>OK</v>
      </c>
      <c r="DV38" s="373" t="str">
        <f t="shared" si="53"/>
        <v>OK</v>
      </c>
      <c r="DW38" s="373" t="str">
        <f t="shared" si="54"/>
        <v>OK</v>
      </c>
      <c r="DX38" s="373" t="str">
        <f t="shared" si="55"/>
        <v>OK</v>
      </c>
      <c r="DY38" s="373" t="str">
        <f t="shared" si="56"/>
        <v>OK</v>
      </c>
      <c r="DZ38" s="436" t="str">
        <f t="shared" si="57"/>
        <v>OK</v>
      </c>
      <c r="EA38" s="396" t="str">
        <f t="shared" si="58"/>
        <v>OK</v>
      </c>
      <c r="EB38" s="377">
        <f t="shared" si="81"/>
        <v>0</v>
      </c>
      <c r="EC38" s="376" t="str">
        <f t="shared" si="82"/>
        <v>OK</v>
      </c>
    </row>
    <row r="39" spans="1:133" hidden="1" x14ac:dyDescent="0.2">
      <c r="A39" s="551"/>
      <c r="B39" s="518" t="str">
        <f t="shared" si="0"/>
        <v>-</v>
      </c>
      <c r="C39" s="522">
        <v>12</v>
      </c>
      <c r="D39" s="547"/>
      <c r="E39" s="539"/>
      <c r="F39" s="160"/>
      <c r="G39" s="110"/>
      <c r="H39" s="810"/>
      <c r="I39" s="811"/>
      <c r="J39" s="606"/>
      <c r="K39" s="470"/>
      <c r="L39" s="464"/>
      <c r="M39" s="465"/>
      <c r="N39" s="545"/>
      <c r="O39" s="588"/>
      <c r="P39" s="464"/>
      <c r="Q39" s="465"/>
      <c r="R39" s="650" t="str">
        <f t="shared" si="1"/>
        <v/>
      </c>
      <c r="S39" s="651" t="str">
        <f t="shared" si="59"/>
        <v/>
      </c>
      <c r="T39" s="652" t="str">
        <f t="shared" si="2"/>
        <v/>
      </c>
      <c r="V39" s="150" t="str">
        <f t="shared" si="3"/>
        <v/>
      </c>
      <c r="W39" s="472" t="str">
        <f t="shared" si="4"/>
        <v/>
      </c>
      <c r="X39" s="54" t="b">
        <f t="shared" si="60"/>
        <v>0</v>
      </c>
      <c r="Y39" s="54" t="b">
        <f t="shared" si="5"/>
        <v>0</v>
      </c>
      <c r="Z39" s="53" t="str">
        <f t="shared" si="6"/>
        <v/>
      </c>
      <c r="AA39" s="54" t="str">
        <f t="shared" si="7"/>
        <v/>
      </c>
      <c r="AB39" s="53" t="str">
        <f t="shared" si="61"/>
        <v/>
      </c>
      <c r="AC39" s="53" t="str">
        <f t="shared" si="8"/>
        <v/>
      </c>
      <c r="AD39" s="386" t="str">
        <f t="shared" si="9"/>
        <v/>
      </c>
      <c r="AE39" s="478">
        <f t="shared" si="10"/>
        <v>0</v>
      </c>
      <c r="AF39" s="479">
        <f t="shared" si="62"/>
        <v>0</v>
      </c>
      <c r="AG39" s="479">
        <f t="shared" si="63"/>
        <v>0</v>
      </c>
      <c r="AH39" s="479">
        <f t="shared" si="11"/>
        <v>0</v>
      </c>
      <c r="AI39" s="480">
        <f t="shared" si="64"/>
        <v>0</v>
      </c>
      <c r="AJ39" s="478">
        <f t="shared" si="12"/>
        <v>0</v>
      </c>
      <c r="AK39" s="479">
        <f t="shared" si="65"/>
        <v>0</v>
      </c>
      <c r="AL39" s="479">
        <f t="shared" si="66"/>
        <v>0</v>
      </c>
      <c r="AM39" s="479">
        <f t="shared" si="67"/>
        <v>0</v>
      </c>
      <c r="AN39" s="480">
        <f t="shared" si="68"/>
        <v>0</v>
      </c>
      <c r="AO39" s="478">
        <f t="shared" si="13"/>
        <v>0</v>
      </c>
      <c r="AP39" s="479">
        <f t="shared" si="69"/>
        <v>0</v>
      </c>
      <c r="AQ39" s="479">
        <f t="shared" si="70"/>
        <v>0</v>
      </c>
      <c r="AR39" s="479">
        <f t="shared" si="71"/>
        <v>0</v>
      </c>
      <c r="AS39" s="480">
        <f t="shared" si="72"/>
        <v>0</v>
      </c>
      <c r="AT39" s="486" t="b">
        <f t="shared" si="14"/>
        <v>1</v>
      </c>
      <c r="AU39" s="56" t="b">
        <f t="shared" si="15"/>
        <v>0</v>
      </c>
      <c r="AV39" s="56" t="b">
        <f t="shared" si="16"/>
        <v>1</v>
      </c>
      <c r="AW39" s="56" t="b">
        <f t="shared" si="17"/>
        <v>1</v>
      </c>
      <c r="AX39" s="56" t="str">
        <f t="shared" si="18"/>
        <v/>
      </c>
      <c r="AY39" s="56" t="b">
        <f t="shared" si="19"/>
        <v>0</v>
      </c>
      <c r="AZ39" s="498" t="b">
        <f>IF(OR(COUNTBLANK(D39:I39)=6,AND(COUNTBLANK(D39:G39)=4,H39=0)),OR(AY40:AY$67),NOT(AY39))</f>
        <v>0</v>
      </c>
      <c r="BA39" s="56" t="b">
        <f t="shared" si="20"/>
        <v>1</v>
      </c>
      <c r="BB39" s="56" t="b">
        <f t="shared" si="83"/>
        <v>0</v>
      </c>
      <c r="BC39" s="57">
        <f t="shared" si="21"/>
        <v>0</v>
      </c>
      <c r="BD39" s="57" t="str">
        <f t="shared" si="22"/>
        <v/>
      </c>
      <c r="BE39" s="560" t="str">
        <f t="shared" si="84"/>
        <v/>
      </c>
      <c r="BF39" s="561" t="str">
        <f t="shared" si="23"/>
        <v/>
      </c>
      <c r="BG39" s="151" t="str">
        <f t="shared" si="85"/>
        <v/>
      </c>
      <c r="BH39" s="430"/>
      <c r="BI39" s="151" t="str">
        <f t="shared" si="73"/>
        <v/>
      </c>
      <c r="BJ39" s="437" t="str">
        <f t="shared" si="74"/>
        <v/>
      </c>
      <c r="BK39" s="803"/>
      <c r="BL39" s="803"/>
      <c r="BM39" s="502" t="b">
        <f t="shared" si="75"/>
        <v>0</v>
      </c>
      <c r="BN39" s="503" t="b">
        <f t="shared" si="76"/>
        <v>0</v>
      </c>
      <c r="BO39" s="504" t="b">
        <f t="shared" si="24"/>
        <v>0</v>
      </c>
      <c r="BP39" s="502" t="b">
        <f t="shared" si="25"/>
        <v>0</v>
      </c>
      <c r="BQ39" s="502" t="b">
        <f t="shared" si="26"/>
        <v>0</v>
      </c>
      <c r="BR39" s="503" t="b">
        <f t="shared" si="27"/>
        <v>0</v>
      </c>
      <c r="BS39" s="504" t="b">
        <f t="shared" si="28"/>
        <v>0</v>
      </c>
      <c r="BT39" s="502" t="b">
        <f t="shared" si="29"/>
        <v>0</v>
      </c>
      <c r="BU39" s="503" t="b">
        <f t="shared" si="77"/>
        <v>0</v>
      </c>
      <c r="BV39" s="505" t="b">
        <f t="shared" si="30"/>
        <v>0</v>
      </c>
      <c r="BW39" s="506" t="b">
        <f t="shared" si="31"/>
        <v>0</v>
      </c>
      <c r="BX39" s="475" t="str">
        <f t="shared" si="78"/>
        <v/>
      </c>
      <c r="BZ39" s="390" t="str">
        <f t="shared" si="32"/>
        <v>no data</v>
      </c>
      <c r="CB39" s="90">
        <v>12</v>
      </c>
      <c r="CC39" s="90" t="str">
        <f t="shared" si="33"/>
        <v>-</v>
      </c>
      <c r="CG39" s="187"/>
      <c r="CH39" s="64"/>
      <c r="CI39" s="64"/>
      <c r="CK39" s="137">
        <f t="shared" si="34"/>
        <v>12</v>
      </c>
      <c r="CL39" s="395">
        <f t="shared" si="35"/>
        <v>0</v>
      </c>
      <c r="CM39" s="395">
        <f t="shared" si="36"/>
        <v>0</v>
      </c>
      <c r="CN39" s="562" t="str">
        <f t="shared" si="37"/>
        <v/>
      </c>
      <c r="CO39" s="202" t="str">
        <f t="shared" si="38"/>
        <v/>
      </c>
      <c r="CP39" s="202" t="str">
        <f t="shared" si="39"/>
        <v/>
      </c>
      <c r="CQ39" s="564" t="str">
        <f t="shared" si="79"/>
        <v/>
      </c>
      <c r="CR39" s="46"/>
      <c r="CS39" s="188"/>
      <c r="CT39" s="107"/>
      <c r="CU39" s="107"/>
      <c r="CV39" s="64"/>
      <c r="CW39" s="64"/>
      <c r="CX39" s="64"/>
      <c r="CY39" s="64"/>
      <c r="CZ39" s="64"/>
      <c r="DA39" s="64"/>
      <c r="DB39" s="64"/>
      <c r="DC39" s="64"/>
      <c r="DD39" s="64"/>
      <c r="DE39" s="64"/>
      <c r="DF39" s="64"/>
      <c r="DH39" s="390" t="str">
        <f t="shared" si="40"/>
        <v>OK</v>
      </c>
      <c r="DI39" s="390" t="str">
        <f t="shared" si="41"/>
        <v>OK</v>
      </c>
      <c r="DJ39" s="390" t="str">
        <f t="shared" si="42"/>
        <v>OK</v>
      </c>
      <c r="DK39" s="390" t="str">
        <f t="shared" si="43"/>
        <v>OK</v>
      </c>
      <c r="DL39" s="396" t="str">
        <f t="shared" si="44"/>
        <v>OK</v>
      </c>
      <c r="DM39" s="373" t="str">
        <f t="shared" si="45"/>
        <v>OK</v>
      </c>
      <c r="DN39" s="373" t="str">
        <f t="shared" si="46"/>
        <v>OK</v>
      </c>
      <c r="DO39" s="373" t="str">
        <f t="shared" si="80"/>
        <v>OK</v>
      </c>
      <c r="DP39" s="373" t="str">
        <f t="shared" si="47"/>
        <v>OK</v>
      </c>
      <c r="DQ39" s="373" t="str">
        <f t="shared" si="48"/>
        <v>OK</v>
      </c>
      <c r="DR39" s="373" t="str">
        <f t="shared" si="49"/>
        <v>OK</v>
      </c>
      <c r="DS39" s="396" t="str">
        <f t="shared" si="50"/>
        <v>OK</v>
      </c>
      <c r="DT39" s="373" t="str">
        <f t="shared" si="51"/>
        <v>OK</v>
      </c>
      <c r="DU39" s="373" t="str">
        <f t="shared" si="52"/>
        <v>OK</v>
      </c>
      <c r="DV39" s="373" t="str">
        <f t="shared" si="53"/>
        <v>OK</v>
      </c>
      <c r="DW39" s="373" t="str">
        <f t="shared" si="54"/>
        <v>OK</v>
      </c>
      <c r="DX39" s="373" t="str">
        <f t="shared" si="55"/>
        <v>OK</v>
      </c>
      <c r="DY39" s="373" t="str">
        <f t="shared" si="56"/>
        <v>OK</v>
      </c>
      <c r="DZ39" s="436" t="str">
        <f t="shared" si="57"/>
        <v>OK</v>
      </c>
      <c r="EA39" s="396" t="str">
        <f t="shared" si="58"/>
        <v>OK</v>
      </c>
      <c r="EB39" s="377">
        <f t="shared" si="81"/>
        <v>0</v>
      </c>
      <c r="EC39" s="376" t="str">
        <f t="shared" si="82"/>
        <v>OK</v>
      </c>
    </row>
    <row r="40" spans="1:133" hidden="1" x14ac:dyDescent="0.2">
      <c r="A40" s="551"/>
      <c r="B40" s="518" t="str">
        <f t="shared" si="0"/>
        <v>-</v>
      </c>
      <c r="C40" s="522">
        <v>13</v>
      </c>
      <c r="D40" s="547"/>
      <c r="E40" s="539"/>
      <c r="F40" s="160"/>
      <c r="G40" s="110"/>
      <c r="H40" s="810"/>
      <c r="I40" s="811"/>
      <c r="J40" s="606"/>
      <c r="K40" s="470"/>
      <c r="L40" s="464"/>
      <c r="M40" s="465"/>
      <c r="N40" s="545"/>
      <c r="O40" s="588"/>
      <c r="P40" s="464"/>
      <c r="Q40" s="465"/>
      <c r="R40" s="650" t="str">
        <f t="shared" si="1"/>
        <v/>
      </c>
      <c r="S40" s="651" t="str">
        <f t="shared" si="59"/>
        <v/>
      </c>
      <c r="T40" s="652" t="str">
        <f t="shared" si="2"/>
        <v/>
      </c>
      <c r="V40" s="150" t="str">
        <f t="shared" si="3"/>
        <v/>
      </c>
      <c r="W40" s="472" t="str">
        <f t="shared" si="4"/>
        <v/>
      </c>
      <c r="X40" s="54" t="b">
        <f t="shared" si="60"/>
        <v>0</v>
      </c>
      <c r="Y40" s="54" t="b">
        <f t="shared" si="5"/>
        <v>0</v>
      </c>
      <c r="Z40" s="53" t="str">
        <f t="shared" si="6"/>
        <v/>
      </c>
      <c r="AA40" s="54" t="str">
        <f t="shared" si="7"/>
        <v/>
      </c>
      <c r="AB40" s="53" t="str">
        <f t="shared" si="61"/>
        <v/>
      </c>
      <c r="AC40" s="53" t="str">
        <f t="shared" si="8"/>
        <v/>
      </c>
      <c r="AD40" s="386" t="str">
        <f t="shared" si="9"/>
        <v/>
      </c>
      <c r="AE40" s="478">
        <f t="shared" si="10"/>
        <v>0</v>
      </c>
      <c r="AF40" s="479">
        <f t="shared" si="62"/>
        <v>0</v>
      </c>
      <c r="AG40" s="479">
        <f t="shared" si="63"/>
        <v>0</v>
      </c>
      <c r="AH40" s="479">
        <f t="shared" si="11"/>
        <v>0</v>
      </c>
      <c r="AI40" s="480">
        <f t="shared" si="64"/>
        <v>0</v>
      </c>
      <c r="AJ40" s="478">
        <f t="shared" si="12"/>
        <v>0</v>
      </c>
      <c r="AK40" s="479">
        <f t="shared" si="65"/>
        <v>0</v>
      </c>
      <c r="AL40" s="479">
        <f t="shared" si="66"/>
        <v>0</v>
      </c>
      <c r="AM40" s="479">
        <f t="shared" si="67"/>
        <v>0</v>
      </c>
      <c r="AN40" s="480">
        <f t="shared" si="68"/>
        <v>0</v>
      </c>
      <c r="AO40" s="478">
        <f t="shared" si="13"/>
        <v>0</v>
      </c>
      <c r="AP40" s="479">
        <f t="shared" si="69"/>
        <v>0</v>
      </c>
      <c r="AQ40" s="479">
        <f t="shared" si="70"/>
        <v>0</v>
      </c>
      <c r="AR40" s="479">
        <f t="shared" si="71"/>
        <v>0</v>
      </c>
      <c r="AS40" s="480">
        <f t="shared" si="72"/>
        <v>0</v>
      </c>
      <c r="AT40" s="486" t="b">
        <f t="shared" si="14"/>
        <v>1</v>
      </c>
      <c r="AU40" s="56" t="b">
        <f t="shared" si="15"/>
        <v>0</v>
      </c>
      <c r="AV40" s="56" t="b">
        <f t="shared" si="16"/>
        <v>1</v>
      </c>
      <c r="AW40" s="56" t="b">
        <f t="shared" si="17"/>
        <v>1</v>
      </c>
      <c r="AX40" s="56" t="str">
        <f t="shared" si="18"/>
        <v/>
      </c>
      <c r="AY40" s="56" t="b">
        <f t="shared" si="19"/>
        <v>0</v>
      </c>
      <c r="AZ40" s="498" t="b">
        <f>IF(OR(COUNTBLANK(D40:I40)=6,AND(COUNTBLANK(D40:G40)=4,H40=0)),OR(AY41:AY$67),NOT(AY40))</f>
        <v>0</v>
      </c>
      <c r="BA40" s="56" t="b">
        <f t="shared" si="20"/>
        <v>1</v>
      </c>
      <c r="BB40" s="56" t="b">
        <f t="shared" si="83"/>
        <v>0</v>
      </c>
      <c r="BC40" s="57">
        <f t="shared" si="21"/>
        <v>0</v>
      </c>
      <c r="BD40" s="57" t="str">
        <f t="shared" si="22"/>
        <v/>
      </c>
      <c r="BE40" s="560" t="str">
        <f t="shared" si="84"/>
        <v/>
      </c>
      <c r="BF40" s="561" t="str">
        <f t="shared" si="23"/>
        <v/>
      </c>
      <c r="BG40" s="151" t="str">
        <f t="shared" si="85"/>
        <v/>
      </c>
      <c r="BH40" s="430"/>
      <c r="BI40" s="151" t="str">
        <f t="shared" si="73"/>
        <v/>
      </c>
      <c r="BJ40" s="437" t="str">
        <f t="shared" si="74"/>
        <v/>
      </c>
      <c r="BK40" s="803"/>
      <c r="BL40" s="803"/>
      <c r="BM40" s="502" t="b">
        <f t="shared" si="75"/>
        <v>0</v>
      </c>
      <c r="BN40" s="503" t="b">
        <f t="shared" si="76"/>
        <v>0</v>
      </c>
      <c r="BO40" s="504" t="b">
        <f t="shared" si="24"/>
        <v>0</v>
      </c>
      <c r="BP40" s="502" t="b">
        <f t="shared" si="25"/>
        <v>0</v>
      </c>
      <c r="BQ40" s="502" t="b">
        <f t="shared" si="26"/>
        <v>0</v>
      </c>
      <c r="BR40" s="503" t="b">
        <f t="shared" si="27"/>
        <v>0</v>
      </c>
      <c r="BS40" s="504" t="b">
        <f t="shared" si="28"/>
        <v>0</v>
      </c>
      <c r="BT40" s="502" t="b">
        <f t="shared" si="29"/>
        <v>0</v>
      </c>
      <c r="BU40" s="503" t="b">
        <f t="shared" si="77"/>
        <v>0</v>
      </c>
      <c r="BV40" s="505" t="b">
        <f t="shared" si="30"/>
        <v>0</v>
      </c>
      <c r="BW40" s="506" t="b">
        <f t="shared" si="31"/>
        <v>0</v>
      </c>
      <c r="BX40" s="475" t="str">
        <f t="shared" si="78"/>
        <v/>
      </c>
      <c r="BZ40" s="390" t="str">
        <f t="shared" si="32"/>
        <v>no data</v>
      </c>
      <c r="CB40" s="90">
        <v>13</v>
      </c>
      <c r="CC40" s="90" t="str">
        <f t="shared" si="33"/>
        <v>-</v>
      </c>
      <c r="CG40" s="187"/>
      <c r="CH40" s="64"/>
      <c r="CI40" s="64"/>
      <c r="CK40" s="137">
        <f t="shared" si="34"/>
        <v>13</v>
      </c>
      <c r="CL40" s="395">
        <f t="shared" si="35"/>
        <v>0</v>
      </c>
      <c r="CM40" s="395">
        <f t="shared" si="36"/>
        <v>0</v>
      </c>
      <c r="CN40" s="562" t="str">
        <f t="shared" si="37"/>
        <v/>
      </c>
      <c r="CO40" s="202" t="str">
        <f t="shared" si="38"/>
        <v/>
      </c>
      <c r="CP40" s="202" t="str">
        <f t="shared" si="39"/>
        <v/>
      </c>
      <c r="CQ40" s="564" t="str">
        <f t="shared" si="79"/>
        <v/>
      </c>
      <c r="CR40" s="46"/>
      <c r="CS40" s="188"/>
      <c r="CT40" s="107"/>
      <c r="CU40" s="107"/>
      <c r="CV40" s="64"/>
      <c r="CW40" s="64"/>
      <c r="CX40" s="64"/>
      <c r="CY40" s="64"/>
      <c r="CZ40" s="64"/>
      <c r="DA40" s="64"/>
      <c r="DB40" s="64"/>
      <c r="DC40" s="64"/>
      <c r="DD40" s="64"/>
      <c r="DE40" s="64"/>
      <c r="DF40" s="64"/>
      <c r="DH40" s="390" t="str">
        <f t="shared" si="40"/>
        <v>OK</v>
      </c>
      <c r="DI40" s="390" t="str">
        <f t="shared" si="41"/>
        <v>OK</v>
      </c>
      <c r="DJ40" s="390" t="str">
        <f t="shared" si="42"/>
        <v>OK</v>
      </c>
      <c r="DK40" s="390" t="str">
        <f t="shared" si="43"/>
        <v>OK</v>
      </c>
      <c r="DL40" s="396" t="str">
        <f t="shared" si="44"/>
        <v>OK</v>
      </c>
      <c r="DM40" s="373" t="str">
        <f t="shared" si="45"/>
        <v>OK</v>
      </c>
      <c r="DN40" s="373" t="str">
        <f t="shared" si="46"/>
        <v>OK</v>
      </c>
      <c r="DO40" s="373" t="str">
        <f t="shared" si="80"/>
        <v>OK</v>
      </c>
      <c r="DP40" s="373" t="str">
        <f t="shared" si="47"/>
        <v>OK</v>
      </c>
      <c r="DQ40" s="373" t="str">
        <f t="shared" si="48"/>
        <v>OK</v>
      </c>
      <c r="DR40" s="373" t="str">
        <f t="shared" si="49"/>
        <v>OK</v>
      </c>
      <c r="DS40" s="396" t="str">
        <f t="shared" si="50"/>
        <v>OK</v>
      </c>
      <c r="DT40" s="373" t="str">
        <f t="shared" si="51"/>
        <v>OK</v>
      </c>
      <c r="DU40" s="373" t="str">
        <f t="shared" si="52"/>
        <v>OK</v>
      </c>
      <c r="DV40" s="373" t="str">
        <f t="shared" si="53"/>
        <v>OK</v>
      </c>
      <c r="DW40" s="373" t="str">
        <f t="shared" si="54"/>
        <v>OK</v>
      </c>
      <c r="DX40" s="373" t="str">
        <f t="shared" si="55"/>
        <v>OK</v>
      </c>
      <c r="DY40" s="373" t="str">
        <f t="shared" si="56"/>
        <v>OK</v>
      </c>
      <c r="DZ40" s="436" t="str">
        <f t="shared" si="57"/>
        <v>OK</v>
      </c>
      <c r="EA40" s="396" t="str">
        <f t="shared" si="58"/>
        <v>OK</v>
      </c>
      <c r="EB40" s="377">
        <f t="shared" si="81"/>
        <v>0</v>
      </c>
      <c r="EC40" s="376" t="str">
        <f t="shared" si="82"/>
        <v>OK</v>
      </c>
    </row>
    <row r="41" spans="1:133" hidden="1" x14ac:dyDescent="0.2">
      <c r="A41" s="551"/>
      <c r="B41" s="518" t="str">
        <f t="shared" si="0"/>
        <v>-</v>
      </c>
      <c r="C41" s="522">
        <v>14</v>
      </c>
      <c r="D41" s="547"/>
      <c r="E41" s="539"/>
      <c r="F41" s="160"/>
      <c r="G41" s="110"/>
      <c r="H41" s="810"/>
      <c r="I41" s="811"/>
      <c r="J41" s="606"/>
      <c r="K41" s="470"/>
      <c r="L41" s="464"/>
      <c r="M41" s="465"/>
      <c r="N41" s="545"/>
      <c r="O41" s="588"/>
      <c r="P41" s="464"/>
      <c r="Q41" s="465"/>
      <c r="R41" s="650" t="str">
        <f t="shared" si="1"/>
        <v/>
      </c>
      <c r="S41" s="651" t="str">
        <f t="shared" si="59"/>
        <v/>
      </c>
      <c r="T41" s="652" t="str">
        <f t="shared" si="2"/>
        <v/>
      </c>
      <c r="V41" s="150" t="str">
        <f t="shared" si="3"/>
        <v/>
      </c>
      <c r="W41" s="472" t="str">
        <f t="shared" si="4"/>
        <v/>
      </c>
      <c r="X41" s="54" t="b">
        <f t="shared" si="60"/>
        <v>0</v>
      </c>
      <c r="Y41" s="54" t="b">
        <f t="shared" si="5"/>
        <v>0</v>
      </c>
      <c r="Z41" s="53" t="str">
        <f t="shared" si="6"/>
        <v/>
      </c>
      <c r="AA41" s="54" t="str">
        <f t="shared" si="7"/>
        <v/>
      </c>
      <c r="AB41" s="53" t="str">
        <f t="shared" si="61"/>
        <v/>
      </c>
      <c r="AC41" s="53" t="str">
        <f t="shared" si="8"/>
        <v/>
      </c>
      <c r="AD41" s="386" t="str">
        <f t="shared" si="9"/>
        <v/>
      </c>
      <c r="AE41" s="478">
        <f t="shared" si="10"/>
        <v>0</v>
      </c>
      <c r="AF41" s="479">
        <f t="shared" si="62"/>
        <v>0</v>
      </c>
      <c r="AG41" s="479">
        <f t="shared" si="63"/>
        <v>0</v>
      </c>
      <c r="AH41" s="479">
        <f t="shared" si="11"/>
        <v>0</v>
      </c>
      <c r="AI41" s="480">
        <f t="shared" si="64"/>
        <v>0</v>
      </c>
      <c r="AJ41" s="478">
        <f t="shared" si="12"/>
        <v>0</v>
      </c>
      <c r="AK41" s="479">
        <f t="shared" si="65"/>
        <v>0</v>
      </c>
      <c r="AL41" s="479">
        <f t="shared" si="66"/>
        <v>0</v>
      </c>
      <c r="AM41" s="479">
        <f t="shared" si="67"/>
        <v>0</v>
      </c>
      <c r="AN41" s="480">
        <f t="shared" si="68"/>
        <v>0</v>
      </c>
      <c r="AO41" s="478">
        <f t="shared" si="13"/>
        <v>0</v>
      </c>
      <c r="AP41" s="479">
        <f t="shared" si="69"/>
        <v>0</v>
      </c>
      <c r="AQ41" s="479">
        <f t="shared" si="70"/>
        <v>0</v>
      </c>
      <c r="AR41" s="479">
        <f t="shared" si="71"/>
        <v>0</v>
      </c>
      <c r="AS41" s="480">
        <f t="shared" si="72"/>
        <v>0</v>
      </c>
      <c r="AT41" s="486" t="b">
        <f t="shared" si="14"/>
        <v>1</v>
      </c>
      <c r="AU41" s="56" t="b">
        <f t="shared" si="15"/>
        <v>0</v>
      </c>
      <c r="AV41" s="56" t="b">
        <f t="shared" si="16"/>
        <v>1</v>
      </c>
      <c r="AW41" s="56" t="b">
        <f t="shared" si="17"/>
        <v>1</v>
      </c>
      <c r="AX41" s="56" t="str">
        <f t="shared" si="18"/>
        <v/>
      </c>
      <c r="AY41" s="56" t="b">
        <f t="shared" si="19"/>
        <v>0</v>
      </c>
      <c r="AZ41" s="498" t="b">
        <f>IF(OR(COUNTBLANK(D41:I41)=6,AND(COUNTBLANK(D41:G41)=4,H41=0)),OR(AY42:AY$67),NOT(AY41))</f>
        <v>0</v>
      </c>
      <c r="BA41" s="56" t="b">
        <f t="shared" si="20"/>
        <v>1</v>
      </c>
      <c r="BB41" s="56" t="b">
        <f t="shared" si="83"/>
        <v>0</v>
      </c>
      <c r="BC41" s="57">
        <f t="shared" si="21"/>
        <v>0</v>
      </c>
      <c r="BD41" s="57" t="str">
        <f t="shared" si="22"/>
        <v/>
      </c>
      <c r="BE41" s="560" t="str">
        <f t="shared" si="84"/>
        <v/>
      </c>
      <c r="BF41" s="561" t="str">
        <f t="shared" si="23"/>
        <v/>
      </c>
      <c r="BG41" s="151" t="str">
        <f t="shared" si="85"/>
        <v/>
      </c>
      <c r="BH41" s="430"/>
      <c r="BI41" s="151" t="str">
        <f t="shared" si="73"/>
        <v/>
      </c>
      <c r="BJ41" s="437" t="str">
        <f t="shared" si="74"/>
        <v/>
      </c>
      <c r="BK41" s="803"/>
      <c r="BL41" s="803"/>
      <c r="BM41" s="502" t="b">
        <f t="shared" si="75"/>
        <v>0</v>
      </c>
      <c r="BN41" s="503" t="b">
        <f t="shared" si="76"/>
        <v>0</v>
      </c>
      <c r="BO41" s="504" t="b">
        <f t="shared" si="24"/>
        <v>0</v>
      </c>
      <c r="BP41" s="502" t="b">
        <f t="shared" si="25"/>
        <v>0</v>
      </c>
      <c r="BQ41" s="502" t="b">
        <f t="shared" si="26"/>
        <v>0</v>
      </c>
      <c r="BR41" s="503" t="b">
        <f t="shared" si="27"/>
        <v>0</v>
      </c>
      <c r="BS41" s="504" t="b">
        <f t="shared" si="28"/>
        <v>0</v>
      </c>
      <c r="BT41" s="502" t="b">
        <f t="shared" si="29"/>
        <v>0</v>
      </c>
      <c r="BU41" s="503" t="b">
        <f t="shared" si="77"/>
        <v>0</v>
      </c>
      <c r="BV41" s="505" t="b">
        <f t="shared" si="30"/>
        <v>0</v>
      </c>
      <c r="BW41" s="506" t="b">
        <f t="shared" si="31"/>
        <v>0</v>
      </c>
      <c r="BX41" s="475" t="str">
        <f t="shared" si="78"/>
        <v/>
      </c>
      <c r="BZ41" s="390" t="str">
        <f t="shared" si="32"/>
        <v>no data</v>
      </c>
      <c r="CB41" s="90">
        <v>14</v>
      </c>
      <c r="CC41" s="90" t="str">
        <f t="shared" si="33"/>
        <v>-</v>
      </c>
      <c r="CG41" s="187"/>
      <c r="CH41" s="64"/>
      <c r="CI41" s="64"/>
      <c r="CK41" s="137">
        <f t="shared" si="34"/>
        <v>14</v>
      </c>
      <c r="CL41" s="395">
        <f t="shared" si="35"/>
        <v>0</v>
      </c>
      <c r="CM41" s="395">
        <f t="shared" si="36"/>
        <v>0</v>
      </c>
      <c r="CN41" s="562" t="str">
        <f t="shared" si="37"/>
        <v/>
      </c>
      <c r="CO41" s="202" t="str">
        <f t="shared" si="38"/>
        <v/>
      </c>
      <c r="CP41" s="202" t="str">
        <f t="shared" si="39"/>
        <v/>
      </c>
      <c r="CQ41" s="564" t="str">
        <f t="shared" si="79"/>
        <v/>
      </c>
      <c r="CR41" s="46"/>
      <c r="CS41" s="188"/>
      <c r="CT41" s="107"/>
      <c r="CU41" s="107"/>
      <c r="CV41" s="64"/>
      <c r="CW41" s="64"/>
      <c r="CX41" s="64"/>
      <c r="CY41" s="64"/>
      <c r="CZ41" s="64"/>
      <c r="DA41" s="64"/>
      <c r="DB41" s="64"/>
      <c r="DC41" s="64"/>
      <c r="DD41" s="64"/>
      <c r="DE41" s="64"/>
      <c r="DF41" s="64"/>
      <c r="DH41" s="390" t="str">
        <f t="shared" si="40"/>
        <v>OK</v>
      </c>
      <c r="DI41" s="390" t="str">
        <f t="shared" si="41"/>
        <v>OK</v>
      </c>
      <c r="DJ41" s="390" t="str">
        <f t="shared" si="42"/>
        <v>OK</v>
      </c>
      <c r="DK41" s="390" t="str">
        <f t="shared" si="43"/>
        <v>OK</v>
      </c>
      <c r="DL41" s="396" t="str">
        <f t="shared" si="44"/>
        <v>OK</v>
      </c>
      <c r="DM41" s="373" t="str">
        <f t="shared" si="45"/>
        <v>OK</v>
      </c>
      <c r="DN41" s="373" t="str">
        <f t="shared" si="46"/>
        <v>OK</v>
      </c>
      <c r="DO41" s="373" t="str">
        <f t="shared" si="80"/>
        <v>OK</v>
      </c>
      <c r="DP41" s="373" t="str">
        <f t="shared" si="47"/>
        <v>OK</v>
      </c>
      <c r="DQ41" s="373" t="str">
        <f t="shared" si="48"/>
        <v>OK</v>
      </c>
      <c r="DR41" s="373" t="str">
        <f t="shared" si="49"/>
        <v>OK</v>
      </c>
      <c r="DS41" s="396" t="str">
        <f t="shared" si="50"/>
        <v>OK</v>
      </c>
      <c r="DT41" s="373" t="str">
        <f t="shared" si="51"/>
        <v>OK</v>
      </c>
      <c r="DU41" s="373" t="str">
        <f t="shared" si="52"/>
        <v>OK</v>
      </c>
      <c r="DV41" s="373" t="str">
        <f t="shared" si="53"/>
        <v>OK</v>
      </c>
      <c r="DW41" s="373" t="str">
        <f t="shared" si="54"/>
        <v>OK</v>
      </c>
      <c r="DX41" s="373" t="str">
        <f t="shared" si="55"/>
        <v>OK</v>
      </c>
      <c r="DY41" s="373" t="str">
        <f t="shared" si="56"/>
        <v>OK</v>
      </c>
      <c r="DZ41" s="436" t="str">
        <f t="shared" si="57"/>
        <v>OK</v>
      </c>
      <c r="EA41" s="396" t="str">
        <f t="shared" si="58"/>
        <v>OK</v>
      </c>
      <c r="EB41" s="377">
        <f t="shared" si="81"/>
        <v>0</v>
      </c>
      <c r="EC41" s="376" t="str">
        <f t="shared" si="82"/>
        <v>OK</v>
      </c>
    </row>
    <row r="42" spans="1:133" hidden="1" x14ac:dyDescent="0.2">
      <c r="A42" s="551"/>
      <c r="B42" s="518" t="str">
        <f t="shared" si="0"/>
        <v>-</v>
      </c>
      <c r="C42" s="522">
        <v>15</v>
      </c>
      <c r="D42" s="547"/>
      <c r="E42" s="539"/>
      <c r="F42" s="160"/>
      <c r="G42" s="110"/>
      <c r="H42" s="810"/>
      <c r="I42" s="811"/>
      <c r="J42" s="606"/>
      <c r="K42" s="470"/>
      <c r="L42" s="464"/>
      <c r="M42" s="465"/>
      <c r="N42" s="545"/>
      <c r="O42" s="588"/>
      <c r="P42" s="464"/>
      <c r="Q42" s="465"/>
      <c r="R42" s="650" t="str">
        <f t="shared" si="1"/>
        <v/>
      </c>
      <c r="S42" s="651" t="str">
        <f t="shared" si="59"/>
        <v/>
      </c>
      <c r="T42" s="652" t="str">
        <f t="shared" si="2"/>
        <v/>
      </c>
      <c r="V42" s="150" t="str">
        <f t="shared" si="3"/>
        <v/>
      </c>
      <c r="W42" s="472" t="str">
        <f t="shared" si="4"/>
        <v/>
      </c>
      <c r="X42" s="54" t="b">
        <f t="shared" si="60"/>
        <v>0</v>
      </c>
      <c r="Y42" s="54" t="b">
        <f t="shared" si="5"/>
        <v>0</v>
      </c>
      <c r="Z42" s="53" t="str">
        <f t="shared" si="6"/>
        <v/>
      </c>
      <c r="AA42" s="54" t="str">
        <f t="shared" si="7"/>
        <v/>
      </c>
      <c r="AB42" s="53" t="str">
        <f t="shared" si="61"/>
        <v/>
      </c>
      <c r="AC42" s="53" t="str">
        <f t="shared" si="8"/>
        <v/>
      </c>
      <c r="AD42" s="386" t="str">
        <f t="shared" si="9"/>
        <v/>
      </c>
      <c r="AE42" s="478">
        <f t="shared" si="10"/>
        <v>0</v>
      </c>
      <c r="AF42" s="479">
        <f t="shared" si="62"/>
        <v>0</v>
      </c>
      <c r="AG42" s="479">
        <f t="shared" si="63"/>
        <v>0</v>
      </c>
      <c r="AH42" s="479">
        <f t="shared" si="11"/>
        <v>0</v>
      </c>
      <c r="AI42" s="480">
        <f t="shared" si="64"/>
        <v>0</v>
      </c>
      <c r="AJ42" s="478">
        <f t="shared" si="12"/>
        <v>0</v>
      </c>
      <c r="AK42" s="479">
        <f t="shared" si="65"/>
        <v>0</v>
      </c>
      <c r="AL42" s="479">
        <f t="shared" si="66"/>
        <v>0</v>
      </c>
      <c r="AM42" s="479">
        <f t="shared" si="67"/>
        <v>0</v>
      </c>
      <c r="AN42" s="480">
        <f t="shared" si="68"/>
        <v>0</v>
      </c>
      <c r="AO42" s="478">
        <f t="shared" si="13"/>
        <v>0</v>
      </c>
      <c r="AP42" s="479">
        <f t="shared" si="69"/>
        <v>0</v>
      </c>
      <c r="AQ42" s="479">
        <f t="shared" si="70"/>
        <v>0</v>
      </c>
      <c r="AR42" s="479">
        <f t="shared" si="71"/>
        <v>0</v>
      </c>
      <c r="AS42" s="480">
        <f t="shared" si="72"/>
        <v>0</v>
      </c>
      <c r="AT42" s="486" t="b">
        <f t="shared" si="14"/>
        <v>1</v>
      </c>
      <c r="AU42" s="56" t="b">
        <f t="shared" si="15"/>
        <v>0</v>
      </c>
      <c r="AV42" s="56" t="b">
        <f t="shared" si="16"/>
        <v>1</v>
      </c>
      <c r="AW42" s="56" t="b">
        <f t="shared" si="17"/>
        <v>1</v>
      </c>
      <c r="AX42" s="56" t="str">
        <f t="shared" si="18"/>
        <v/>
      </c>
      <c r="AY42" s="56" t="b">
        <f t="shared" si="19"/>
        <v>0</v>
      </c>
      <c r="AZ42" s="498" t="b">
        <f>IF(OR(COUNTBLANK(D42:I42)=6,AND(COUNTBLANK(D42:G42)=4,H42=0)),OR(AY43:AY$67),NOT(AY42))</f>
        <v>0</v>
      </c>
      <c r="BA42" s="56" t="b">
        <f t="shared" si="20"/>
        <v>1</v>
      </c>
      <c r="BB42" s="56" t="b">
        <f t="shared" si="83"/>
        <v>0</v>
      </c>
      <c r="BC42" s="57">
        <f t="shared" si="21"/>
        <v>0</v>
      </c>
      <c r="BD42" s="57" t="str">
        <f t="shared" si="22"/>
        <v/>
      </c>
      <c r="BE42" s="560" t="str">
        <f t="shared" si="84"/>
        <v/>
      </c>
      <c r="BF42" s="561" t="str">
        <f t="shared" si="23"/>
        <v/>
      </c>
      <c r="BG42" s="151" t="str">
        <f t="shared" si="85"/>
        <v/>
      </c>
      <c r="BH42" s="430"/>
      <c r="BI42" s="151" t="str">
        <f t="shared" si="73"/>
        <v/>
      </c>
      <c r="BJ42" s="437" t="str">
        <f t="shared" si="74"/>
        <v/>
      </c>
      <c r="BK42" s="803"/>
      <c r="BL42" s="803"/>
      <c r="BM42" s="502" t="b">
        <f t="shared" si="75"/>
        <v>0</v>
      </c>
      <c r="BN42" s="503" t="b">
        <f t="shared" si="76"/>
        <v>0</v>
      </c>
      <c r="BO42" s="504" t="b">
        <f t="shared" si="24"/>
        <v>0</v>
      </c>
      <c r="BP42" s="502" t="b">
        <f t="shared" si="25"/>
        <v>0</v>
      </c>
      <c r="BQ42" s="502" t="b">
        <f t="shared" si="26"/>
        <v>0</v>
      </c>
      <c r="BR42" s="503" t="b">
        <f t="shared" si="27"/>
        <v>0</v>
      </c>
      <c r="BS42" s="504" t="b">
        <f t="shared" si="28"/>
        <v>0</v>
      </c>
      <c r="BT42" s="502" t="b">
        <f t="shared" si="29"/>
        <v>0</v>
      </c>
      <c r="BU42" s="503" t="b">
        <f t="shared" si="77"/>
        <v>0</v>
      </c>
      <c r="BV42" s="505" t="b">
        <f t="shared" si="30"/>
        <v>0</v>
      </c>
      <c r="BW42" s="506" t="b">
        <f t="shared" si="31"/>
        <v>0</v>
      </c>
      <c r="BX42" s="475" t="str">
        <f t="shared" si="78"/>
        <v/>
      </c>
      <c r="BZ42" s="390" t="str">
        <f t="shared" si="32"/>
        <v>no data</v>
      </c>
      <c r="CB42" s="90">
        <v>15</v>
      </c>
      <c r="CC42" s="90" t="str">
        <f t="shared" si="33"/>
        <v>-</v>
      </c>
      <c r="CG42" s="187"/>
      <c r="CH42" s="64"/>
      <c r="CI42" s="64"/>
      <c r="CK42" s="137">
        <f t="shared" si="34"/>
        <v>15</v>
      </c>
      <c r="CL42" s="395">
        <f t="shared" si="35"/>
        <v>0</v>
      </c>
      <c r="CM42" s="395">
        <f t="shared" si="36"/>
        <v>0</v>
      </c>
      <c r="CN42" s="562" t="str">
        <f t="shared" si="37"/>
        <v/>
      </c>
      <c r="CO42" s="202" t="str">
        <f t="shared" si="38"/>
        <v/>
      </c>
      <c r="CP42" s="202" t="str">
        <f t="shared" si="39"/>
        <v/>
      </c>
      <c r="CQ42" s="564" t="str">
        <f t="shared" si="79"/>
        <v/>
      </c>
      <c r="CR42" s="46"/>
      <c r="CS42" s="188"/>
      <c r="CT42" s="107"/>
      <c r="CU42" s="107"/>
      <c r="CV42" s="64"/>
      <c r="CW42" s="64"/>
      <c r="CX42" s="64"/>
      <c r="CY42" s="64"/>
      <c r="CZ42" s="64"/>
      <c r="DA42" s="64"/>
      <c r="DB42" s="64"/>
      <c r="DC42" s="64"/>
      <c r="DD42" s="64"/>
      <c r="DE42" s="64"/>
      <c r="DF42" s="64"/>
      <c r="DH42" s="390" t="str">
        <f t="shared" si="40"/>
        <v>OK</v>
      </c>
      <c r="DI42" s="390" t="str">
        <f t="shared" si="41"/>
        <v>OK</v>
      </c>
      <c r="DJ42" s="390" t="str">
        <f t="shared" si="42"/>
        <v>OK</v>
      </c>
      <c r="DK42" s="390" t="str">
        <f t="shared" si="43"/>
        <v>OK</v>
      </c>
      <c r="DL42" s="396" t="str">
        <f t="shared" si="44"/>
        <v>OK</v>
      </c>
      <c r="DM42" s="373" t="str">
        <f t="shared" si="45"/>
        <v>OK</v>
      </c>
      <c r="DN42" s="373" t="str">
        <f t="shared" si="46"/>
        <v>OK</v>
      </c>
      <c r="DO42" s="373" t="str">
        <f t="shared" si="80"/>
        <v>OK</v>
      </c>
      <c r="DP42" s="373" t="str">
        <f t="shared" si="47"/>
        <v>OK</v>
      </c>
      <c r="DQ42" s="373" t="str">
        <f t="shared" si="48"/>
        <v>OK</v>
      </c>
      <c r="DR42" s="373" t="str">
        <f t="shared" si="49"/>
        <v>OK</v>
      </c>
      <c r="DS42" s="396" t="str">
        <f t="shared" si="50"/>
        <v>OK</v>
      </c>
      <c r="DT42" s="373" t="str">
        <f t="shared" si="51"/>
        <v>OK</v>
      </c>
      <c r="DU42" s="373" t="str">
        <f t="shared" si="52"/>
        <v>OK</v>
      </c>
      <c r="DV42" s="373" t="str">
        <f t="shared" si="53"/>
        <v>OK</v>
      </c>
      <c r="DW42" s="373" t="str">
        <f t="shared" si="54"/>
        <v>OK</v>
      </c>
      <c r="DX42" s="373" t="str">
        <f t="shared" si="55"/>
        <v>OK</v>
      </c>
      <c r="DY42" s="373" t="str">
        <f t="shared" si="56"/>
        <v>OK</v>
      </c>
      <c r="DZ42" s="436" t="str">
        <f t="shared" si="57"/>
        <v>OK</v>
      </c>
      <c r="EA42" s="396" t="str">
        <f t="shared" si="58"/>
        <v>OK</v>
      </c>
      <c r="EB42" s="377">
        <f t="shared" si="81"/>
        <v>0</v>
      </c>
      <c r="EC42" s="376" t="str">
        <f t="shared" si="82"/>
        <v>OK</v>
      </c>
    </row>
    <row r="43" spans="1:133" hidden="1" x14ac:dyDescent="0.2">
      <c r="A43" s="551"/>
      <c r="B43" s="518" t="str">
        <f t="shared" si="0"/>
        <v>-</v>
      </c>
      <c r="C43" s="522">
        <v>16</v>
      </c>
      <c r="D43" s="547"/>
      <c r="E43" s="539"/>
      <c r="F43" s="160"/>
      <c r="G43" s="110"/>
      <c r="H43" s="810"/>
      <c r="I43" s="811"/>
      <c r="J43" s="606"/>
      <c r="K43" s="470"/>
      <c r="L43" s="464"/>
      <c r="M43" s="465"/>
      <c r="N43" s="545"/>
      <c r="O43" s="588"/>
      <c r="P43" s="464"/>
      <c r="Q43" s="465"/>
      <c r="R43" s="650" t="str">
        <f t="shared" si="1"/>
        <v/>
      </c>
      <c r="S43" s="651" t="str">
        <f t="shared" si="59"/>
        <v/>
      </c>
      <c r="T43" s="652" t="str">
        <f t="shared" si="2"/>
        <v/>
      </c>
      <c r="V43" s="150" t="str">
        <f t="shared" si="3"/>
        <v/>
      </c>
      <c r="W43" s="472" t="str">
        <f t="shared" si="4"/>
        <v/>
      </c>
      <c r="X43" s="54" t="b">
        <f t="shared" si="60"/>
        <v>0</v>
      </c>
      <c r="Y43" s="54" t="b">
        <f t="shared" si="5"/>
        <v>0</v>
      </c>
      <c r="Z43" s="53" t="str">
        <f t="shared" si="6"/>
        <v/>
      </c>
      <c r="AA43" s="54" t="str">
        <f t="shared" si="7"/>
        <v/>
      </c>
      <c r="AB43" s="53" t="str">
        <f t="shared" si="61"/>
        <v/>
      </c>
      <c r="AC43" s="53" t="str">
        <f t="shared" si="8"/>
        <v/>
      </c>
      <c r="AD43" s="386" t="str">
        <f t="shared" si="9"/>
        <v/>
      </c>
      <c r="AE43" s="478">
        <f t="shared" si="10"/>
        <v>0</v>
      </c>
      <c r="AF43" s="479">
        <f t="shared" si="62"/>
        <v>0</v>
      </c>
      <c r="AG43" s="479">
        <f t="shared" si="63"/>
        <v>0</v>
      </c>
      <c r="AH43" s="479">
        <f t="shared" si="11"/>
        <v>0</v>
      </c>
      <c r="AI43" s="480">
        <f t="shared" si="64"/>
        <v>0</v>
      </c>
      <c r="AJ43" s="478">
        <f t="shared" si="12"/>
        <v>0</v>
      </c>
      <c r="AK43" s="479">
        <f t="shared" si="65"/>
        <v>0</v>
      </c>
      <c r="AL43" s="479">
        <f t="shared" si="66"/>
        <v>0</v>
      </c>
      <c r="AM43" s="479">
        <f t="shared" si="67"/>
        <v>0</v>
      </c>
      <c r="AN43" s="480">
        <f t="shared" si="68"/>
        <v>0</v>
      </c>
      <c r="AO43" s="478">
        <f t="shared" si="13"/>
        <v>0</v>
      </c>
      <c r="AP43" s="479">
        <f t="shared" si="69"/>
        <v>0</v>
      </c>
      <c r="AQ43" s="479">
        <f t="shared" si="70"/>
        <v>0</v>
      </c>
      <c r="AR43" s="479">
        <f t="shared" si="71"/>
        <v>0</v>
      </c>
      <c r="AS43" s="480">
        <f t="shared" si="72"/>
        <v>0</v>
      </c>
      <c r="AT43" s="486" t="b">
        <f t="shared" si="14"/>
        <v>1</v>
      </c>
      <c r="AU43" s="56" t="b">
        <f t="shared" si="15"/>
        <v>0</v>
      </c>
      <c r="AV43" s="56" t="b">
        <f t="shared" si="16"/>
        <v>1</v>
      </c>
      <c r="AW43" s="56" t="b">
        <f t="shared" si="17"/>
        <v>1</v>
      </c>
      <c r="AX43" s="56" t="str">
        <f t="shared" si="18"/>
        <v/>
      </c>
      <c r="AY43" s="56" t="b">
        <f t="shared" si="19"/>
        <v>0</v>
      </c>
      <c r="AZ43" s="498" t="b">
        <f>IF(OR(COUNTBLANK(D43:I43)=6,AND(COUNTBLANK(D43:G43)=4,H43=0)),OR(AY44:AY$67),NOT(AY43))</f>
        <v>0</v>
      </c>
      <c r="BA43" s="56" t="b">
        <f t="shared" si="20"/>
        <v>1</v>
      </c>
      <c r="BB43" s="56" t="b">
        <f t="shared" si="83"/>
        <v>0</v>
      </c>
      <c r="BC43" s="57">
        <f t="shared" si="21"/>
        <v>0</v>
      </c>
      <c r="BD43" s="57" t="str">
        <f t="shared" si="22"/>
        <v/>
      </c>
      <c r="BE43" s="560" t="str">
        <f t="shared" si="84"/>
        <v/>
      </c>
      <c r="BF43" s="561" t="str">
        <f t="shared" si="23"/>
        <v/>
      </c>
      <c r="BG43" s="151" t="str">
        <f t="shared" si="85"/>
        <v/>
      </c>
      <c r="BH43" s="430"/>
      <c r="BI43" s="151" t="str">
        <f t="shared" si="73"/>
        <v/>
      </c>
      <c r="BJ43" s="437" t="str">
        <f t="shared" si="74"/>
        <v/>
      </c>
      <c r="BK43" s="803"/>
      <c r="BL43" s="803"/>
      <c r="BM43" s="502" t="b">
        <f t="shared" si="75"/>
        <v>0</v>
      </c>
      <c r="BN43" s="503" t="b">
        <f t="shared" si="76"/>
        <v>0</v>
      </c>
      <c r="BO43" s="504" t="b">
        <f t="shared" si="24"/>
        <v>0</v>
      </c>
      <c r="BP43" s="502" t="b">
        <f t="shared" si="25"/>
        <v>0</v>
      </c>
      <c r="BQ43" s="502" t="b">
        <f t="shared" si="26"/>
        <v>0</v>
      </c>
      <c r="BR43" s="503" t="b">
        <f t="shared" si="27"/>
        <v>0</v>
      </c>
      <c r="BS43" s="504" t="b">
        <f t="shared" si="28"/>
        <v>0</v>
      </c>
      <c r="BT43" s="502" t="b">
        <f t="shared" si="29"/>
        <v>0</v>
      </c>
      <c r="BU43" s="503" t="b">
        <f t="shared" si="77"/>
        <v>0</v>
      </c>
      <c r="BV43" s="505" t="b">
        <f t="shared" si="30"/>
        <v>0</v>
      </c>
      <c r="BW43" s="506" t="b">
        <f t="shared" si="31"/>
        <v>0</v>
      </c>
      <c r="BX43" s="475" t="str">
        <f t="shared" si="78"/>
        <v/>
      </c>
      <c r="BZ43" s="390" t="str">
        <f t="shared" si="32"/>
        <v>no data</v>
      </c>
      <c r="CB43" s="90">
        <v>16</v>
      </c>
      <c r="CC43" s="90" t="str">
        <f t="shared" si="33"/>
        <v>-</v>
      </c>
      <c r="CG43" s="187"/>
      <c r="CH43" s="64"/>
      <c r="CI43" s="64"/>
      <c r="CK43" s="137">
        <f t="shared" si="34"/>
        <v>16</v>
      </c>
      <c r="CL43" s="395">
        <f t="shared" si="35"/>
        <v>0</v>
      </c>
      <c r="CM43" s="395">
        <f t="shared" si="36"/>
        <v>0</v>
      </c>
      <c r="CN43" s="562" t="str">
        <f t="shared" si="37"/>
        <v/>
      </c>
      <c r="CO43" s="202" t="str">
        <f t="shared" si="38"/>
        <v/>
      </c>
      <c r="CP43" s="202" t="str">
        <f t="shared" si="39"/>
        <v/>
      </c>
      <c r="CQ43" s="564" t="str">
        <f t="shared" si="79"/>
        <v/>
      </c>
      <c r="CR43" s="46"/>
      <c r="CS43" s="188"/>
      <c r="CT43" s="107"/>
      <c r="CU43" s="107"/>
      <c r="CV43" s="64"/>
      <c r="CW43" s="64"/>
      <c r="CX43" s="64"/>
      <c r="CY43" s="64"/>
      <c r="CZ43" s="64"/>
      <c r="DA43" s="64"/>
      <c r="DB43" s="64"/>
      <c r="DC43" s="64"/>
      <c r="DD43" s="64"/>
      <c r="DE43" s="64"/>
      <c r="DF43" s="64"/>
      <c r="DH43" s="390" t="str">
        <f t="shared" si="40"/>
        <v>OK</v>
      </c>
      <c r="DI43" s="390" t="str">
        <f t="shared" si="41"/>
        <v>OK</v>
      </c>
      <c r="DJ43" s="390" t="str">
        <f t="shared" si="42"/>
        <v>OK</v>
      </c>
      <c r="DK43" s="390" t="str">
        <f t="shared" si="43"/>
        <v>OK</v>
      </c>
      <c r="DL43" s="396" t="str">
        <f t="shared" si="44"/>
        <v>OK</v>
      </c>
      <c r="DM43" s="373" t="str">
        <f t="shared" si="45"/>
        <v>OK</v>
      </c>
      <c r="DN43" s="373" t="str">
        <f t="shared" si="46"/>
        <v>OK</v>
      </c>
      <c r="DO43" s="373" t="str">
        <f t="shared" si="80"/>
        <v>OK</v>
      </c>
      <c r="DP43" s="373" t="str">
        <f t="shared" si="47"/>
        <v>OK</v>
      </c>
      <c r="DQ43" s="373" t="str">
        <f t="shared" si="48"/>
        <v>OK</v>
      </c>
      <c r="DR43" s="373" t="str">
        <f t="shared" si="49"/>
        <v>OK</v>
      </c>
      <c r="DS43" s="396" t="str">
        <f t="shared" si="50"/>
        <v>OK</v>
      </c>
      <c r="DT43" s="373" t="str">
        <f t="shared" si="51"/>
        <v>OK</v>
      </c>
      <c r="DU43" s="373" t="str">
        <f t="shared" si="52"/>
        <v>OK</v>
      </c>
      <c r="DV43" s="373" t="str">
        <f t="shared" si="53"/>
        <v>OK</v>
      </c>
      <c r="DW43" s="373" t="str">
        <f t="shared" si="54"/>
        <v>OK</v>
      </c>
      <c r="DX43" s="373" t="str">
        <f t="shared" si="55"/>
        <v>OK</v>
      </c>
      <c r="DY43" s="373" t="str">
        <f t="shared" si="56"/>
        <v>OK</v>
      </c>
      <c r="DZ43" s="436" t="str">
        <f t="shared" si="57"/>
        <v>OK</v>
      </c>
      <c r="EA43" s="396" t="str">
        <f t="shared" si="58"/>
        <v>OK</v>
      </c>
      <c r="EB43" s="377">
        <f t="shared" si="81"/>
        <v>0</v>
      </c>
      <c r="EC43" s="376" t="str">
        <f t="shared" si="82"/>
        <v>OK</v>
      </c>
    </row>
    <row r="44" spans="1:133" hidden="1" x14ac:dyDescent="0.2">
      <c r="A44" s="551"/>
      <c r="B44" s="518" t="str">
        <f t="shared" si="0"/>
        <v>-</v>
      </c>
      <c r="C44" s="522">
        <v>17</v>
      </c>
      <c r="D44" s="547"/>
      <c r="E44" s="539"/>
      <c r="F44" s="160"/>
      <c r="G44" s="110"/>
      <c r="H44" s="810"/>
      <c r="I44" s="811"/>
      <c r="J44" s="606"/>
      <c r="K44" s="470"/>
      <c r="L44" s="464"/>
      <c r="M44" s="465"/>
      <c r="N44" s="545"/>
      <c r="O44" s="588"/>
      <c r="P44" s="464"/>
      <c r="Q44" s="465"/>
      <c r="R44" s="650" t="str">
        <f t="shared" si="1"/>
        <v/>
      </c>
      <c r="S44" s="651" t="str">
        <f t="shared" si="59"/>
        <v/>
      </c>
      <c r="T44" s="652" t="str">
        <f t="shared" si="2"/>
        <v/>
      </c>
      <c r="V44" s="150" t="str">
        <f t="shared" si="3"/>
        <v/>
      </c>
      <c r="W44" s="472" t="str">
        <f t="shared" si="4"/>
        <v/>
      </c>
      <c r="X44" s="54" t="b">
        <f t="shared" si="60"/>
        <v>0</v>
      </c>
      <c r="Y44" s="54" t="b">
        <f t="shared" si="5"/>
        <v>0</v>
      </c>
      <c r="Z44" s="53" t="str">
        <f t="shared" si="6"/>
        <v/>
      </c>
      <c r="AA44" s="54" t="str">
        <f t="shared" si="7"/>
        <v/>
      </c>
      <c r="AB44" s="53" t="str">
        <f t="shared" si="61"/>
        <v/>
      </c>
      <c r="AC44" s="53" t="str">
        <f t="shared" si="8"/>
        <v/>
      </c>
      <c r="AD44" s="386" t="str">
        <f t="shared" si="9"/>
        <v/>
      </c>
      <c r="AE44" s="478">
        <f t="shared" si="10"/>
        <v>0</v>
      </c>
      <c r="AF44" s="479">
        <f t="shared" si="62"/>
        <v>0</v>
      </c>
      <c r="AG44" s="479">
        <f t="shared" si="63"/>
        <v>0</v>
      </c>
      <c r="AH44" s="479">
        <f t="shared" si="11"/>
        <v>0</v>
      </c>
      <c r="AI44" s="480">
        <f t="shared" si="64"/>
        <v>0</v>
      </c>
      <c r="AJ44" s="478">
        <f t="shared" si="12"/>
        <v>0</v>
      </c>
      <c r="AK44" s="479">
        <f t="shared" si="65"/>
        <v>0</v>
      </c>
      <c r="AL44" s="479">
        <f t="shared" si="66"/>
        <v>0</v>
      </c>
      <c r="AM44" s="479">
        <f t="shared" si="67"/>
        <v>0</v>
      </c>
      <c r="AN44" s="480">
        <f t="shared" si="68"/>
        <v>0</v>
      </c>
      <c r="AO44" s="478">
        <f t="shared" si="13"/>
        <v>0</v>
      </c>
      <c r="AP44" s="479">
        <f t="shared" si="69"/>
        <v>0</v>
      </c>
      <c r="AQ44" s="479">
        <f t="shared" si="70"/>
        <v>0</v>
      </c>
      <c r="AR44" s="479">
        <f t="shared" si="71"/>
        <v>0</v>
      </c>
      <c r="AS44" s="480">
        <f t="shared" si="72"/>
        <v>0</v>
      </c>
      <c r="AT44" s="486" t="b">
        <f t="shared" si="14"/>
        <v>1</v>
      </c>
      <c r="AU44" s="56" t="b">
        <f t="shared" si="15"/>
        <v>0</v>
      </c>
      <c r="AV44" s="56" t="b">
        <f t="shared" si="16"/>
        <v>1</v>
      </c>
      <c r="AW44" s="56" t="b">
        <f t="shared" si="17"/>
        <v>1</v>
      </c>
      <c r="AX44" s="56" t="str">
        <f t="shared" si="18"/>
        <v/>
      </c>
      <c r="AY44" s="56" t="b">
        <f t="shared" si="19"/>
        <v>0</v>
      </c>
      <c r="AZ44" s="498" t="b">
        <f>IF(OR(COUNTBLANK(D44:I44)=6,AND(COUNTBLANK(D44:G44)=4,H44=0)),OR(AY45:AY$67),NOT(AY44))</f>
        <v>0</v>
      </c>
      <c r="BA44" s="56" t="b">
        <f t="shared" si="20"/>
        <v>1</v>
      </c>
      <c r="BB44" s="56" t="b">
        <f t="shared" si="83"/>
        <v>0</v>
      </c>
      <c r="BC44" s="57">
        <f t="shared" si="21"/>
        <v>0</v>
      </c>
      <c r="BD44" s="57" t="str">
        <f t="shared" si="22"/>
        <v/>
      </c>
      <c r="BE44" s="560" t="str">
        <f t="shared" si="84"/>
        <v/>
      </c>
      <c r="BF44" s="561" t="str">
        <f t="shared" si="23"/>
        <v/>
      </c>
      <c r="BG44" s="151" t="str">
        <f t="shared" si="85"/>
        <v/>
      </c>
      <c r="BH44" s="430"/>
      <c r="BI44" s="151" t="str">
        <f t="shared" si="73"/>
        <v/>
      </c>
      <c r="BJ44" s="437" t="str">
        <f t="shared" si="74"/>
        <v/>
      </c>
      <c r="BK44" s="803"/>
      <c r="BL44" s="803"/>
      <c r="BM44" s="502" t="b">
        <f t="shared" si="75"/>
        <v>0</v>
      </c>
      <c r="BN44" s="503" t="b">
        <f t="shared" si="76"/>
        <v>0</v>
      </c>
      <c r="BO44" s="504" t="b">
        <f t="shared" si="24"/>
        <v>0</v>
      </c>
      <c r="BP44" s="502" t="b">
        <f t="shared" si="25"/>
        <v>0</v>
      </c>
      <c r="BQ44" s="502" t="b">
        <f t="shared" si="26"/>
        <v>0</v>
      </c>
      <c r="BR44" s="503" t="b">
        <f t="shared" si="27"/>
        <v>0</v>
      </c>
      <c r="BS44" s="504" t="b">
        <f t="shared" si="28"/>
        <v>0</v>
      </c>
      <c r="BT44" s="502" t="b">
        <f t="shared" si="29"/>
        <v>0</v>
      </c>
      <c r="BU44" s="503" t="b">
        <f t="shared" si="77"/>
        <v>0</v>
      </c>
      <c r="BV44" s="505" t="b">
        <f t="shared" si="30"/>
        <v>0</v>
      </c>
      <c r="BW44" s="506" t="b">
        <f t="shared" si="31"/>
        <v>0</v>
      </c>
      <c r="BX44" s="475" t="str">
        <f t="shared" si="78"/>
        <v/>
      </c>
      <c r="BZ44" s="390" t="str">
        <f t="shared" si="32"/>
        <v>no data</v>
      </c>
      <c r="CB44" s="90">
        <v>17</v>
      </c>
      <c r="CC44" s="90" t="str">
        <f t="shared" si="33"/>
        <v>-</v>
      </c>
      <c r="CG44" s="187"/>
      <c r="CH44" s="64"/>
      <c r="CI44" s="64"/>
      <c r="CK44" s="137">
        <f t="shared" si="34"/>
        <v>17</v>
      </c>
      <c r="CL44" s="395">
        <f t="shared" si="35"/>
        <v>0</v>
      </c>
      <c r="CM44" s="395">
        <f t="shared" si="36"/>
        <v>0</v>
      </c>
      <c r="CN44" s="562" t="str">
        <f t="shared" si="37"/>
        <v/>
      </c>
      <c r="CO44" s="202" t="str">
        <f t="shared" si="38"/>
        <v/>
      </c>
      <c r="CP44" s="202" t="str">
        <f t="shared" si="39"/>
        <v/>
      </c>
      <c r="CQ44" s="564" t="str">
        <f t="shared" si="79"/>
        <v/>
      </c>
      <c r="CR44" s="46"/>
      <c r="CS44" s="188"/>
      <c r="CT44" s="107"/>
      <c r="CU44" s="107"/>
      <c r="CV44" s="64"/>
      <c r="CW44" s="64"/>
      <c r="CX44" s="64"/>
      <c r="CY44" s="64"/>
      <c r="CZ44" s="64"/>
      <c r="DA44" s="64"/>
      <c r="DB44" s="64"/>
      <c r="DC44" s="64"/>
      <c r="DD44" s="64"/>
      <c r="DE44" s="64"/>
      <c r="DF44" s="64"/>
      <c r="DH44" s="390" t="str">
        <f t="shared" si="40"/>
        <v>OK</v>
      </c>
      <c r="DI44" s="390" t="str">
        <f t="shared" si="41"/>
        <v>OK</v>
      </c>
      <c r="DJ44" s="390" t="str">
        <f t="shared" si="42"/>
        <v>OK</v>
      </c>
      <c r="DK44" s="390" t="str">
        <f t="shared" si="43"/>
        <v>OK</v>
      </c>
      <c r="DL44" s="396" t="str">
        <f t="shared" si="44"/>
        <v>OK</v>
      </c>
      <c r="DM44" s="373" t="str">
        <f t="shared" si="45"/>
        <v>OK</v>
      </c>
      <c r="DN44" s="373" t="str">
        <f t="shared" si="46"/>
        <v>OK</v>
      </c>
      <c r="DO44" s="373" t="str">
        <f t="shared" si="80"/>
        <v>OK</v>
      </c>
      <c r="DP44" s="373" t="str">
        <f t="shared" si="47"/>
        <v>OK</v>
      </c>
      <c r="DQ44" s="373" t="str">
        <f t="shared" si="48"/>
        <v>OK</v>
      </c>
      <c r="DR44" s="373" t="str">
        <f t="shared" si="49"/>
        <v>OK</v>
      </c>
      <c r="DS44" s="396" t="str">
        <f t="shared" si="50"/>
        <v>OK</v>
      </c>
      <c r="DT44" s="373" t="str">
        <f t="shared" si="51"/>
        <v>OK</v>
      </c>
      <c r="DU44" s="373" t="str">
        <f t="shared" si="52"/>
        <v>OK</v>
      </c>
      <c r="DV44" s="373" t="str">
        <f t="shared" si="53"/>
        <v>OK</v>
      </c>
      <c r="DW44" s="373" t="str">
        <f t="shared" si="54"/>
        <v>OK</v>
      </c>
      <c r="DX44" s="373" t="str">
        <f t="shared" si="55"/>
        <v>OK</v>
      </c>
      <c r="DY44" s="373" t="str">
        <f t="shared" si="56"/>
        <v>OK</v>
      </c>
      <c r="DZ44" s="436" t="str">
        <f t="shared" si="57"/>
        <v>OK</v>
      </c>
      <c r="EA44" s="396" t="str">
        <f t="shared" si="58"/>
        <v>OK</v>
      </c>
      <c r="EB44" s="377">
        <f t="shared" si="81"/>
        <v>0</v>
      </c>
      <c r="EC44" s="376" t="str">
        <f t="shared" si="82"/>
        <v>OK</v>
      </c>
    </row>
    <row r="45" spans="1:133" hidden="1" x14ac:dyDescent="0.2">
      <c r="A45" s="551"/>
      <c r="B45" s="518" t="str">
        <f t="shared" si="0"/>
        <v>-</v>
      </c>
      <c r="C45" s="522">
        <v>18</v>
      </c>
      <c r="D45" s="547"/>
      <c r="E45" s="539"/>
      <c r="F45" s="160"/>
      <c r="G45" s="110"/>
      <c r="H45" s="810"/>
      <c r="I45" s="811"/>
      <c r="J45" s="606"/>
      <c r="K45" s="470"/>
      <c r="L45" s="464"/>
      <c r="M45" s="465"/>
      <c r="N45" s="545"/>
      <c r="O45" s="588"/>
      <c r="P45" s="464"/>
      <c r="Q45" s="465"/>
      <c r="R45" s="650" t="str">
        <f t="shared" si="1"/>
        <v/>
      </c>
      <c r="S45" s="651" t="str">
        <f t="shared" si="59"/>
        <v/>
      </c>
      <c r="T45" s="652" t="str">
        <f t="shared" si="2"/>
        <v/>
      </c>
      <c r="V45" s="150" t="str">
        <f t="shared" si="3"/>
        <v/>
      </c>
      <c r="W45" s="472" t="str">
        <f t="shared" si="4"/>
        <v/>
      </c>
      <c r="X45" s="54" t="b">
        <f t="shared" si="60"/>
        <v>0</v>
      </c>
      <c r="Y45" s="54" t="b">
        <f t="shared" si="5"/>
        <v>0</v>
      </c>
      <c r="Z45" s="53" t="str">
        <f t="shared" si="6"/>
        <v/>
      </c>
      <c r="AA45" s="54" t="str">
        <f t="shared" si="7"/>
        <v/>
      </c>
      <c r="AB45" s="53" t="str">
        <f t="shared" si="61"/>
        <v/>
      </c>
      <c r="AC45" s="53" t="str">
        <f t="shared" si="8"/>
        <v/>
      </c>
      <c r="AD45" s="386" t="str">
        <f t="shared" si="9"/>
        <v/>
      </c>
      <c r="AE45" s="478">
        <f t="shared" si="10"/>
        <v>0</v>
      </c>
      <c r="AF45" s="479">
        <f t="shared" si="62"/>
        <v>0</v>
      </c>
      <c r="AG45" s="479">
        <f t="shared" si="63"/>
        <v>0</v>
      </c>
      <c r="AH45" s="479">
        <f t="shared" si="11"/>
        <v>0</v>
      </c>
      <c r="AI45" s="480">
        <f t="shared" si="64"/>
        <v>0</v>
      </c>
      <c r="AJ45" s="478">
        <f t="shared" si="12"/>
        <v>0</v>
      </c>
      <c r="AK45" s="479">
        <f t="shared" si="65"/>
        <v>0</v>
      </c>
      <c r="AL45" s="479">
        <f t="shared" si="66"/>
        <v>0</v>
      </c>
      <c r="AM45" s="479">
        <f t="shared" si="67"/>
        <v>0</v>
      </c>
      <c r="AN45" s="480">
        <f t="shared" si="68"/>
        <v>0</v>
      </c>
      <c r="AO45" s="478">
        <f t="shared" si="13"/>
        <v>0</v>
      </c>
      <c r="AP45" s="479">
        <f t="shared" si="69"/>
        <v>0</v>
      </c>
      <c r="AQ45" s="479">
        <f t="shared" si="70"/>
        <v>0</v>
      </c>
      <c r="AR45" s="479">
        <f t="shared" si="71"/>
        <v>0</v>
      </c>
      <c r="AS45" s="480">
        <f t="shared" si="72"/>
        <v>0</v>
      </c>
      <c r="AT45" s="486" t="b">
        <f t="shared" si="14"/>
        <v>1</v>
      </c>
      <c r="AU45" s="56" t="b">
        <f t="shared" si="15"/>
        <v>0</v>
      </c>
      <c r="AV45" s="56" t="b">
        <f t="shared" si="16"/>
        <v>1</v>
      </c>
      <c r="AW45" s="56" t="b">
        <f t="shared" si="17"/>
        <v>1</v>
      </c>
      <c r="AX45" s="56" t="str">
        <f t="shared" si="18"/>
        <v/>
      </c>
      <c r="AY45" s="56" t="b">
        <f t="shared" si="19"/>
        <v>0</v>
      </c>
      <c r="AZ45" s="498" t="b">
        <f>IF(OR(COUNTBLANK(D45:I45)=6,AND(COUNTBLANK(D45:G45)=4,H45=0)),OR(AY46:AY$67),NOT(AY45))</f>
        <v>0</v>
      </c>
      <c r="BA45" s="56" t="b">
        <f t="shared" si="20"/>
        <v>1</v>
      </c>
      <c r="BB45" s="56" t="b">
        <f t="shared" si="83"/>
        <v>0</v>
      </c>
      <c r="BC45" s="57">
        <f t="shared" si="21"/>
        <v>0</v>
      </c>
      <c r="BD45" s="57" t="str">
        <f t="shared" si="22"/>
        <v/>
      </c>
      <c r="BE45" s="560" t="str">
        <f t="shared" si="84"/>
        <v/>
      </c>
      <c r="BF45" s="561" t="str">
        <f t="shared" si="23"/>
        <v/>
      </c>
      <c r="BG45" s="151" t="str">
        <f t="shared" si="85"/>
        <v/>
      </c>
      <c r="BH45" s="430"/>
      <c r="BI45" s="151" t="str">
        <f t="shared" si="73"/>
        <v/>
      </c>
      <c r="BJ45" s="437" t="str">
        <f t="shared" si="74"/>
        <v/>
      </c>
      <c r="BK45" s="803"/>
      <c r="BL45" s="803"/>
      <c r="BM45" s="502" t="b">
        <f t="shared" si="75"/>
        <v>0</v>
      </c>
      <c r="BN45" s="503" t="b">
        <f t="shared" si="76"/>
        <v>0</v>
      </c>
      <c r="BO45" s="504" t="b">
        <f t="shared" si="24"/>
        <v>0</v>
      </c>
      <c r="BP45" s="502" t="b">
        <f t="shared" si="25"/>
        <v>0</v>
      </c>
      <c r="BQ45" s="502" t="b">
        <f t="shared" si="26"/>
        <v>0</v>
      </c>
      <c r="BR45" s="503" t="b">
        <f t="shared" si="27"/>
        <v>0</v>
      </c>
      <c r="BS45" s="504" t="b">
        <f t="shared" si="28"/>
        <v>0</v>
      </c>
      <c r="BT45" s="502" t="b">
        <f t="shared" si="29"/>
        <v>0</v>
      </c>
      <c r="BU45" s="503" t="b">
        <f t="shared" si="77"/>
        <v>0</v>
      </c>
      <c r="BV45" s="505" t="b">
        <f t="shared" si="30"/>
        <v>0</v>
      </c>
      <c r="BW45" s="506" t="b">
        <f t="shared" si="31"/>
        <v>0</v>
      </c>
      <c r="BX45" s="475" t="str">
        <f t="shared" si="78"/>
        <v/>
      </c>
      <c r="BZ45" s="390" t="str">
        <f t="shared" si="32"/>
        <v>no data</v>
      </c>
      <c r="CB45" s="90">
        <v>18</v>
      </c>
      <c r="CC45" s="90" t="str">
        <f t="shared" si="33"/>
        <v>-</v>
      </c>
      <c r="CG45" s="188"/>
      <c r="CH45" s="64"/>
      <c r="CI45" s="64"/>
      <c r="CK45" s="137">
        <f t="shared" si="34"/>
        <v>18</v>
      </c>
      <c r="CL45" s="395">
        <f t="shared" si="35"/>
        <v>0</v>
      </c>
      <c r="CM45" s="395">
        <f t="shared" si="36"/>
        <v>0</v>
      </c>
      <c r="CN45" s="562" t="str">
        <f t="shared" si="37"/>
        <v/>
      </c>
      <c r="CO45" s="202" t="str">
        <f t="shared" si="38"/>
        <v/>
      </c>
      <c r="CP45" s="202" t="str">
        <f t="shared" si="39"/>
        <v/>
      </c>
      <c r="CQ45" s="564" t="str">
        <f t="shared" si="79"/>
        <v/>
      </c>
      <c r="CR45" s="46"/>
      <c r="CS45" s="188"/>
      <c r="CT45" s="107"/>
      <c r="CU45" s="107"/>
      <c r="CV45" s="64"/>
      <c r="CW45" s="64"/>
      <c r="CX45" s="64"/>
      <c r="CY45" s="64"/>
      <c r="CZ45" s="64"/>
      <c r="DA45" s="64"/>
      <c r="DB45" s="64"/>
      <c r="DC45" s="64"/>
      <c r="DD45" s="64"/>
      <c r="DE45" s="64"/>
      <c r="DF45" s="64"/>
      <c r="DH45" s="390" t="str">
        <f t="shared" si="40"/>
        <v>OK</v>
      </c>
      <c r="DI45" s="390" t="str">
        <f t="shared" si="41"/>
        <v>OK</v>
      </c>
      <c r="DJ45" s="390" t="str">
        <f t="shared" si="42"/>
        <v>OK</v>
      </c>
      <c r="DK45" s="390" t="str">
        <f t="shared" si="43"/>
        <v>OK</v>
      </c>
      <c r="DL45" s="396" t="str">
        <f t="shared" si="44"/>
        <v>OK</v>
      </c>
      <c r="DM45" s="373" t="str">
        <f t="shared" si="45"/>
        <v>OK</v>
      </c>
      <c r="DN45" s="373" t="str">
        <f t="shared" si="46"/>
        <v>OK</v>
      </c>
      <c r="DO45" s="373" t="str">
        <f t="shared" si="80"/>
        <v>OK</v>
      </c>
      <c r="DP45" s="373" t="str">
        <f t="shared" si="47"/>
        <v>OK</v>
      </c>
      <c r="DQ45" s="373" t="str">
        <f t="shared" si="48"/>
        <v>OK</v>
      </c>
      <c r="DR45" s="373" t="str">
        <f t="shared" si="49"/>
        <v>OK</v>
      </c>
      <c r="DS45" s="396" t="str">
        <f t="shared" si="50"/>
        <v>OK</v>
      </c>
      <c r="DT45" s="373" t="str">
        <f t="shared" si="51"/>
        <v>OK</v>
      </c>
      <c r="DU45" s="373" t="str">
        <f t="shared" si="52"/>
        <v>OK</v>
      </c>
      <c r="DV45" s="373" t="str">
        <f t="shared" si="53"/>
        <v>OK</v>
      </c>
      <c r="DW45" s="373" t="str">
        <f t="shared" si="54"/>
        <v>OK</v>
      </c>
      <c r="DX45" s="373" t="str">
        <f t="shared" si="55"/>
        <v>OK</v>
      </c>
      <c r="DY45" s="373" t="str">
        <f t="shared" si="56"/>
        <v>OK</v>
      </c>
      <c r="DZ45" s="436" t="str">
        <f t="shared" si="57"/>
        <v>OK</v>
      </c>
      <c r="EA45" s="396" t="str">
        <f t="shared" si="58"/>
        <v>OK</v>
      </c>
      <c r="EB45" s="377">
        <f t="shared" si="81"/>
        <v>0</v>
      </c>
      <c r="EC45" s="376" t="str">
        <f t="shared" si="82"/>
        <v>OK</v>
      </c>
    </row>
    <row r="46" spans="1:133" hidden="1" x14ac:dyDescent="0.2">
      <c r="A46" s="551"/>
      <c r="B46" s="518" t="str">
        <f t="shared" si="0"/>
        <v>-</v>
      </c>
      <c r="C46" s="522">
        <v>19</v>
      </c>
      <c r="D46" s="547"/>
      <c r="E46" s="539"/>
      <c r="F46" s="160"/>
      <c r="G46" s="110"/>
      <c r="H46" s="810"/>
      <c r="I46" s="811"/>
      <c r="J46" s="606"/>
      <c r="K46" s="470"/>
      <c r="L46" s="464"/>
      <c r="M46" s="465"/>
      <c r="N46" s="545"/>
      <c r="O46" s="588"/>
      <c r="P46" s="464"/>
      <c r="Q46" s="465"/>
      <c r="R46" s="650" t="str">
        <f t="shared" si="1"/>
        <v/>
      </c>
      <c r="S46" s="651" t="str">
        <f t="shared" si="59"/>
        <v/>
      </c>
      <c r="T46" s="652" t="str">
        <f t="shared" si="2"/>
        <v/>
      </c>
      <c r="V46" s="150" t="str">
        <f t="shared" si="3"/>
        <v/>
      </c>
      <c r="W46" s="472" t="str">
        <f t="shared" si="4"/>
        <v/>
      </c>
      <c r="X46" s="54" t="b">
        <f t="shared" si="60"/>
        <v>0</v>
      </c>
      <c r="Y46" s="54" t="b">
        <f t="shared" si="5"/>
        <v>0</v>
      </c>
      <c r="Z46" s="53" t="str">
        <f t="shared" si="6"/>
        <v/>
      </c>
      <c r="AA46" s="54" t="str">
        <f t="shared" si="7"/>
        <v/>
      </c>
      <c r="AB46" s="53" t="str">
        <f t="shared" si="61"/>
        <v/>
      </c>
      <c r="AC46" s="53" t="str">
        <f t="shared" si="8"/>
        <v/>
      </c>
      <c r="AD46" s="386" t="str">
        <f t="shared" si="9"/>
        <v/>
      </c>
      <c r="AE46" s="478">
        <f t="shared" si="10"/>
        <v>0</v>
      </c>
      <c r="AF46" s="479">
        <f t="shared" si="62"/>
        <v>0</v>
      </c>
      <c r="AG46" s="479">
        <f t="shared" si="63"/>
        <v>0</v>
      </c>
      <c r="AH46" s="479">
        <f t="shared" si="11"/>
        <v>0</v>
      </c>
      <c r="AI46" s="480">
        <f t="shared" si="64"/>
        <v>0</v>
      </c>
      <c r="AJ46" s="478">
        <f t="shared" si="12"/>
        <v>0</v>
      </c>
      <c r="AK46" s="479">
        <f t="shared" si="65"/>
        <v>0</v>
      </c>
      <c r="AL46" s="479">
        <f t="shared" si="66"/>
        <v>0</v>
      </c>
      <c r="AM46" s="479">
        <f t="shared" si="67"/>
        <v>0</v>
      </c>
      <c r="AN46" s="480">
        <f t="shared" si="68"/>
        <v>0</v>
      </c>
      <c r="AO46" s="478">
        <f t="shared" si="13"/>
        <v>0</v>
      </c>
      <c r="AP46" s="479">
        <f t="shared" si="69"/>
        <v>0</v>
      </c>
      <c r="AQ46" s="479">
        <f t="shared" si="70"/>
        <v>0</v>
      </c>
      <c r="AR46" s="479">
        <f t="shared" si="71"/>
        <v>0</v>
      </c>
      <c r="AS46" s="480">
        <f t="shared" si="72"/>
        <v>0</v>
      </c>
      <c r="AT46" s="486" t="b">
        <f t="shared" si="14"/>
        <v>1</v>
      </c>
      <c r="AU46" s="56" t="b">
        <f t="shared" si="15"/>
        <v>0</v>
      </c>
      <c r="AV46" s="56" t="b">
        <f t="shared" si="16"/>
        <v>1</v>
      </c>
      <c r="AW46" s="56" t="b">
        <f t="shared" si="17"/>
        <v>1</v>
      </c>
      <c r="AX46" s="56" t="str">
        <f t="shared" si="18"/>
        <v/>
      </c>
      <c r="AY46" s="56" t="b">
        <f t="shared" si="19"/>
        <v>0</v>
      </c>
      <c r="AZ46" s="498" t="b">
        <f>IF(OR(COUNTBLANK(D46:I46)=6,AND(COUNTBLANK(D46:G46)=4,H46=0)),OR(AY47:AY$67),NOT(AY46))</f>
        <v>0</v>
      </c>
      <c r="BA46" s="56" t="b">
        <f t="shared" si="20"/>
        <v>1</v>
      </c>
      <c r="BB46" s="56" t="b">
        <f t="shared" si="83"/>
        <v>0</v>
      </c>
      <c r="BC46" s="57">
        <f t="shared" si="21"/>
        <v>0</v>
      </c>
      <c r="BD46" s="57" t="str">
        <f t="shared" si="22"/>
        <v/>
      </c>
      <c r="BE46" s="560" t="str">
        <f t="shared" si="84"/>
        <v/>
      </c>
      <c r="BF46" s="561" t="str">
        <f t="shared" si="23"/>
        <v/>
      </c>
      <c r="BG46" s="151" t="str">
        <f t="shared" si="85"/>
        <v/>
      </c>
      <c r="BH46" s="430"/>
      <c r="BI46" s="151" t="str">
        <f t="shared" si="73"/>
        <v/>
      </c>
      <c r="BJ46" s="437" t="str">
        <f t="shared" si="74"/>
        <v/>
      </c>
      <c r="BK46" s="803"/>
      <c r="BL46" s="803"/>
      <c r="BM46" s="502" t="b">
        <f t="shared" si="75"/>
        <v>0</v>
      </c>
      <c r="BN46" s="503" t="b">
        <f t="shared" si="76"/>
        <v>0</v>
      </c>
      <c r="BO46" s="504" t="b">
        <f t="shared" si="24"/>
        <v>0</v>
      </c>
      <c r="BP46" s="502" t="b">
        <f t="shared" si="25"/>
        <v>0</v>
      </c>
      <c r="BQ46" s="502" t="b">
        <f t="shared" si="26"/>
        <v>0</v>
      </c>
      <c r="BR46" s="503" t="b">
        <f t="shared" si="27"/>
        <v>0</v>
      </c>
      <c r="BS46" s="504" t="b">
        <f t="shared" si="28"/>
        <v>0</v>
      </c>
      <c r="BT46" s="502" t="b">
        <f t="shared" si="29"/>
        <v>0</v>
      </c>
      <c r="BU46" s="503" t="b">
        <f t="shared" si="77"/>
        <v>0</v>
      </c>
      <c r="BV46" s="505" t="b">
        <f t="shared" si="30"/>
        <v>0</v>
      </c>
      <c r="BW46" s="506" t="b">
        <f t="shared" si="31"/>
        <v>0</v>
      </c>
      <c r="BX46" s="475" t="str">
        <f t="shared" si="78"/>
        <v/>
      </c>
      <c r="BZ46" s="390" t="str">
        <f t="shared" si="32"/>
        <v>no data</v>
      </c>
      <c r="CB46" s="90">
        <v>19</v>
      </c>
      <c r="CC46" s="90" t="str">
        <f t="shared" si="33"/>
        <v>-</v>
      </c>
      <c r="CG46" s="187"/>
      <c r="CH46" s="64"/>
      <c r="CI46" s="64"/>
      <c r="CK46" s="137">
        <f t="shared" si="34"/>
        <v>19</v>
      </c>
      <c r="CL46" s="395">
        <f t="shared" si="35"/>
        <v>0</v>
      </c>
      <c r="CM46" s="395">
        <f t="shared" si="36"/>
        <v>0</v>
      </c>
      <c r="CN46" s="562" t="str">
        <f t="shared" si="37"/>
        <v/>
      </c>
      <c r="CO46" s="202" t="str">
        <f t="shared" si="38"/>
        <v/>
      </c>
      <c r="CP46" s="202" t="str">
        <f t="shared" si="39"/>
        <v/>
      </c>
      <c r="CQ46" s="564" t="str">
        <f t="shared" si="79"/>
        <v/>
      </c>
      <c r="CR46" s="46"/>
      <c r="CS46" s="188"/>
      <c r="CT46" s="107"/>
      <c r="CU46" s="107"/>
      <c r="CV46" s="64"/>
      <c r="CW46" s="64"/>
      <c r="CX46" s="64"/>
      <c r="CY46" s="64"/>
      <c r="CZ46" s="64"/>
      <c r="DA46" s="64"/>
      <c r="DB46" s="64"/>
      <c r="DC46" s="64"/>
      <c r="DD46" s="64"/>
      <c r="DE46" s="64"/>
      <c r="DF46" s="64"/>
      <c r="DH46" s="390" t="str">
        <f t="shared" si="40"/>
        <v>OK</v>
      </c>
      <c r="DI46" s="390" t="str">
        <f t="shared" si="41"/>
        <v>OK</v>
      </c>
      <c r="DJ46" s="390" t="str">
        <f t="shared" si="42"/>
        <v>OK</v>
      </c>
      <c r="DK46" s="390" t="str">
        <f t="shared" si="43"/>
        <v>OK</v>
      </c>
      <c r="DL46" s="396" t="str">
        <f t="shared" si="44"/>
        <v>OK</v>
      </c>
      <c r="DM46" s="373" t="str">
        <f t="shared" si="45"/>
        <v>OK</v>
      </c>
      <c r="DN46" s="373" t="str">
        <f t="shared" si="46"/>
        <v>OK</v>
      </c>
      <c r="DO46" s="373" t="str">
        <f t="shared" si="80"/>
        <v>OK</v>
      </c>
      <c r="DP46" s="373" t="str">
        <f t="shared" si="47"/>
        <v>OK</v>
      </c>
      <c r="DQ46" s="373" t="str">
        <f t="shared" si="48"/>
        <v>OK</v>
      </c>
      <c r="DR46" s="373" t="str">
        <f t="shared" si="49"/>
        <v>OK</v>
      </c>
      <c r="DS46" s="396" t="str">
        <f t="shared" si="50"/>
        <v>OK</v>
      </c>
      <c r="DT46" s="373" t="str">
        <f t="shared" si="51"/>
        <v>OK</v>
      </c>
      <c r="DU46" s="373" t="str">
        <f t="shared" si="52"/>
        <v>OK</v>
      </c>
      <c r="DV46" s="373" t="str">
        <f t="shared" si="53"/>
        <v>OK</v>
      </c>
      <c r="DW46" s="373" t="str">
        <f t="shared" si="54"/>
        <v>OK</v>
      </c>
      <c r="DX46" s="373" t="str">
        <f t="shared" si="55"/>
        <v>OK</v>
      </c>
      <c r="DY46" s="373" t="str">
        <f t="shared" si="56"/>
        <v>OK</v>
      </c>
      <c r="DZ46" s="436" t="str">
        <f t="shared" si="57"/>
        <v>OK</v>
      </c>
      <c r="EA46" s="396" t="str">
        <f t="shared" si="58"/>
        <v>OK</v>
      </c>
      <c r="EB46" s="377">
        <f t="shared" si="81"/>
        <v>0</v>
      </c>
      <c r="EC46" s="376" t="str">
        <f t="shared" si="82"/>
        <v>OK</v>
      </c>
    </row>
    <row r="47" spans="1:133" hidden="1" x14ac:dyDescent="0.2">
      <c r="A47" s="551"/>
      <c r="B47" s="518" t="str">
        <f t="shared" si="0"/>
        <v>-</v>
      </c>
      <c r="C47" s="522">
        <v>20</v>
      </c>
      <c r="D47" s="547"/>
      <c r="E47" s="539"/>
      <c r="F47" s="160"/>
      <c r="G47" s="110"/>
      <c r="H47" s="810"/>
      <c r="I47" s="811"/>
      <c r="J47" s="606"/>
      <c r="K47" s="470"/>
      <c r="L47" s="464"/>
      <c r="M47" s="465"/>
      <c r="N47" s="545"/>
      <c r="O47" s="588"/>
      <c r="P47" s="464"/>
      <c r="Q47" s="465"/>
      <c r="R47" s="650" t="str">
        <f t="shared" si="1"/>
        <v/>
      </c>
      <c r="S47" s="651" t="str">
        <f t="shared" si="59"/>
        <v/>
      </c>
      <c r="T47" s="652" t="str">
        <f t="shared" si="2"/>
        <v/>
      </c>
      <c r="V47" s="150" t="str">
        <f t="shared" si="3"/>
        <v/>
      </c>
      <c r="W47" s="472" t="str">
        <f t="shared" si="4"/>
        <v/>
      </c>
      <c r="X47" s="54" t="b">
        <f t="shared" si="60"/>
        <v>0</v>
      </c>
      <c r="Y47" s="54" t="b">
        <f t="shared" si="5"/>
        <v>0</v>
      </c>
      <c r="Z47" s="53" t="str">
        <f t="shared" si="6"/>
        <v/>
      </c>
      <c r="AA47" s="54" t="str">
        <f t="shared" si="7"/>
        <v/>
      </c>
      <c r="AB47" s="53" t="str">
        <f t="shared" si="61"/>
        <v/>
      </c>
      <c r="AC47" s="53" t="str">
        <f t="shared" si="8"/>
        <v/>
      </c>
      <c r="AD47" s="386" t="str">
        <f t="shared" si="9"/>
        <v/>
      </c>
      <c r="AE47" s="478">
        <f t="shared" si="10"/>
        <v>0</v>
      </c>
      <c r="AF47" s="479">
        <f t="shared" si="62"/>
        <v>0</v>
      </c>
      <c r="AG47" s="479">
        <f t="shared" si="63"/>
        <v>0</v>
      </c>
      <c r="AH47" s="479">
        <f t="shared" si="11"/>
        <v>0</v>
      </c>
      <c r="AI47" s="480">
        <f t="shared" si="64"/>
        <v>0</v>
      </c>
      <c r="AJ47" s="478">
        <f t="shared" si="12"/>
        <v>0</v>
      </c>
      <c r="AK47" s="479">
        <f t="shared" si="65"/>
        <v>0</v>
      </c>
      <c r="AL47" s="479">
        <f t="shared" si="66"/>
        <v>0</v>
      </c>
      <c r="AM47" s="479">
        <f t="shared" si="67"/>
        <v>0</v>
      </c>
      <c r="AN47" s="480">
        <f t="shared" si="68"/>
        <v>0</v>
      </c>
      <c r="AO47" s="478">
        <f t="shared" si="13"/>
        <v>0</v>
      </c>
      <c r="AP47" s="479">
        <f t="shared" si="69"/>
        <v>0</v>
      </c>
      <c r="AQ47" s="479">
        <f t="shared" si="70"/>
        <v>0</v>
      </c>
      <c r="AR47" s="479">
        <f t="shared" si="71"/>
        <v>0</v>
      </c>
      <c r="AS47" s="480">
        <f t="shared" si="72"/>
        <v>0</v>
      </c>
      <c r="AT47" s="486" t="b">
        <f t="shared" si="14"/>
        <v>1</v>
      </c>
      <c r="AU47" s="56" t="b">
        <f t="shared" si="15"/>
        <v>0</v>
      </c>
      <c r="AV47" s="56" t="b">
        <f t="shared" si="16"/>
        <v>1</v>
      </c>
      <c r="AW47" s="56" t="b">
        <f t="shared" si="17"/>
        <v>1</v>
      </c>
      <c r="AX47" s="56" t="str">
        <f t="shared" si="18"/>
        <v/>
      </c>
      <c r="AY47" s="56" t="b">
        <f t="shared" si="19"/>
        <v>0</v>
      </c>
      <c r="AZ47" s="498" t="b">
        <f>IF(OR(COUNTBLANK(D47:I47)=6,AND(COUNTBLANK(D47:G47)=4,H47=0)),OR(AY48:AY$67),NOT(AY47))</f>
        <v>0</v>
      </c>
      <c r="BA47" s="56" t="b">
        <f t="shared" si="20"/>
        <v>1</v>
      </c>
      <c r="BB47" s="56" t="b">
        <f t="shared" si="83"/>
        <v>0</v>
      </c>
      <c r="BC47" s="57">
        <f t="shared" si="21"/>
        <v>0</v>
      </c>
      <c r="BD47" s="57" t="str">
        <f t="shared" si="22"/>
        <v/>
      </c>
      <c r="BE47" s="560" t="str">
        <f t="shared" si="84"/>
        <v/>
      </c>
      <c r="BF47" s="561" t="str">
        <f t="shared" si="23"/>
        <v/>
      </c>
      <c r="BG47" s="151" t="str">
        <f t="shared" si="85"/>
        <v/>
      </c>
      <c r="BH47" s="430"/>
      <c r="BI47" s="151" t="str">
        <f t="shared" si="73"/>
        <v/>
      </c>
      <c r="BJ47" s="437" t="str">
        <f t="shared" si="74"/>
        <v/>
      </c>
      <c r="BK47" s="803"/>
      <c r="BL47" s="803"/>
      <c r="BM47" s="502" t="b">
        <f t="shared" si="75"/>
        <v>0</v>
      </c>
      <c r="BN47" s="503" t="b">
        <f t="shared" si="76"/>
        <v>0</v>
      </c>
      <c r="BO47" s="504" t="b">
        <f t="shared" si="24"/>
        <v>0</v>
      </c>
      <c r="BP47" s="502" t="b">
        <f t="shared" si="25"/>
        <v>0</v>
      </c>
      <c r="BQ47" s="502" t="b">
        <f t="shared" si="26"/>
        <v>0</v>
      </c>
      <c r="BR47" s="503" t="b">
        <f t="shared" si="27"/>
        <v>0</v>
      </c>
      <c r="BS47" s="504" t="b">
        <f t="shared" si="28"/>
        <v>0</v>
      </c>
      <c r="BT47" s="502" t="b">
        <f t="shared" si="29"/>
        <v>0</v>
      </c>
      <c r="BU47" s="503" t="b">
        <f t="shared" si="77"/>
        <v>0</v>
      </c>
      <c r="BV47" s="505" t="b">
        <f t="shared" si="30"/>
        <v>0</v>
      </c>
      <c r="BW47" s="506" t="b">
        <f t="shared" si="31"/>
        <v>0</v>
      </c>
      <c r="BX47" s="475" t="str">
        <f t="shared" si="78"/>
        <v/>
      </c>
      <c r="BZ47" s="390" t="str">
        <f t="shared" si="32"/>
        <v>no data</v>
      </c>
      <c r="CB47" s="90">
        <v>20</v>
      </c>
      <c r="CC47" s="90" t="str">
        <f t="shared" si="33"/>
        <v>-</v>
      </c>
      <c r="CG47" s="187"/>
      <c r="CH47" s="64"/>
      <c r="CI47" s="64"/>
      <c r="CK47" s="137">
        <f t="shared" si="34"/>
        <v>20</v>
      </c>
      <c r="CL47" s="395">
        <f t="shared" si="35"/>
        <v>0</v>
      </c>
      <c r="CM47" s="395">
        <f t="shared" si="36"/>
        <v>0</v>
      </c>
      <c r="CN47" s="562" t="str">
        <f t="shared" si="37"/>
        <v/>
      </c>
      <c r="CO47" s="202" t="str">
        <f t="shared" si="38"/>
        <v/>
      </c>
      <c r="CP47" s="202" t="str">
        <f t="shared" si="39"/>
        <v/>
      </c>
      <c r="CQ47" s="564" t="str">
        <f t="shared" si="79"/>
        <v/>
      </c>
      <c r="CR47" s="46"/>
      <c r="CS47" s="188"/>
      <c r="CT47" s="107"/>
      <c r="CU47" s="107"/>
      <c r="CV47" s="64"/>
      <c r="CW47" s="64"/>
      <c r="CX47" s="64"/>
      <c r="CY47" s="64"/>
      <c r="CZ47" s="64"/>
      <c r="DA47" s="64"/>
      <c r="DB47" s="64"/>
      <c r="DC47" s="64"/>
      <c r="DD47" s="64"/>
      <c r="DE47" s="64"/>
      <c r="DF47" s="64"/>
      <c r="DH47" s="390" t="str">
        <f t="shared" si="40"/>
        <v>OK</v>
      </c>
      <c r="DI47" s="390" t="str">
        <f t="shared" si="41"/>
        <v>OK</v>
      </c>
      <c r="DJ47" s="390" t="str">
        <f t="shared" si="42"/>
        <v>OK</v>
      </c>
      <c r="DK47" s="390" t="str">
        <f t="shared" si="43"/>
        <v>OK</v>
      </c>
      <c r="DL47" s="396" t="str">
        <f t="shared" si="44"/>
        <v>OK</v>
      </c>
      <c r="DM47" s="373" t="str">
        <f t="shared" si="45"/>
        <v>OK</v>
      </c>
      <c r="DN47" s="373" t="str">
        <f t="shared" si="46"/>
        <v>OK</v>
      </c>
      <c r="DO47" s="373" t="str">
        <f t="shared" si="80"/>
        <v>OK</v>
      </c>
      <c r="DP47" s="373" t="str">
        <f t="shared" si="47"/>
        <v>OK</v>
      </c>
      <c r="DQ47" s="373" t="str">
        <f t="shared" si="48"/>
        <v>OK</v>
      </c>
      <c r="DR47" s="373" t="str">
        <f t="shared" si="49"/>
        <v>OK</v>
      </c>
      <c r="DS47" s="396" t="str">
        <f t="shared" si="50"/>
        <v>OK</v>
      </c>
      <c r="DT47" s="373" t="str">
        <f t="shared" si="51"/>
        <v>OK</v>
      </c>
      <c r="DU47" s="373" t="str">
        <f t="shared" si="52"/>
        <v>OK</v>
      </c>
      <c r="DV47" s="373" t="str">
        <f t="shared" si="53"/>
        <v>OK</v>
      </c>
      <c r="DW47" s="373" t="str">
        <f t="shared" si="54"/>
        <v>OK</v>
      </c>
      <c r="DX47" s="373" t="str">
        <f t="shared" si="55"/>
        <v>OK</v>
      </c>
      <c r="DY47" s="373" t="str">
        <f t="shared" si="56"/>
        <v>OK</v>
      </c>
      <c r="DZ47" s="436" t="str">
        <f t="shared" si="57"/>
        <v>OK</v>
      </c>
      <c r="EA47" s="396" t="str">
        <f t="shared" si="58"/>
        <v>OK</v>
      </c>
      <c r="EB47" s="377">
        <f t="shared" si="81"/>
        <v>0</v>
      </c>
      <c r="EC47" s="376" t="str">
        <f t="shared" si="82"/>
        <v>OK</v>
      </c>
    </row>
    <row r="48" spans="1:133" hidden="1" x14ac:dyDescent="0.2">
      <c r="A48" s="551"/>
      <c r="B48" s="518" t="str">
        <f t="shared" si="0"/>
        <v>-</v>
      </c>
      <c r="C48" s="522">
        <v>21</v>
      </c>
      <c r="D48" s="547"/>
      <c r="E48" s="539"/>
      <c r="F48" s="160"/>
      <c r="G48" s="110"/>
      <c r="H48" s="810"/>
      <c r="I48" s="811"/>
      <c r="J48" s="606"/>
      <c r="K48" s="470"/>
      <c r="L48" s="464"/>
      <c r="M48" s="465"/>
      <c r="N48" s="545"/>
      <c r="O48" s="588"/>
      <c r="P48" s="464"/>
      <c r="Q48" s="465"/>
      <c r="R48" s="650" t="str">
        <f t="shared" si="1"/>
        <v/>
      </c>
      <c r="S48" s="651" t="str">
        <f t="shared" si="59"/>
        <v/>
      </c>
      <c r="T48" s="652" t="str">
        <f t="shared" si="2"/>
        <v/>
      </c>
      <c r="V48" s="150" t="str">
        <f t="shared" si="3"/>
        <v/>
      </c>
      <c r="W48" s="472" t="str">
        <f t="shared" si="4"/>
        <v/>
      </c>
      <c r="X48" s="54" t="b">
        <f t="shared" si="60"/>
        <v>0</v>
      </c>
      <c r="Y48" s="54" t="b">
        <f t="shared" si="5"/>
        <v>0</v>
      </c>
      <c r="Z48" s="53" t="str">
        <f t="shared" si="6"/>
        <v/>
      </c>
      <c r="AA48" s="54" t="str">
        <f t="shared" si="7"/>
        <v/>
      </c>
      <c r="AB48" s="53" t="str">
        <f t="shared" si="61"/>
        <v/>
      </c>
      <c r="AC48" s="53" t="str">
        <f t="shared" si="8"/>
        <v/>
      </c>
      <c r="AD48" s="386" t="str">
        <f t="shared" si="9"/>
        <v/>
      </c>
      <c r="AE48" s="478">
        <f t="shared" si="10"/>
        <v>0</v>
      </c>
      <c r="AF48" s="479">
        <f t="shared" si="62"/>
        <v>0</v>
      </c>
      <c r="AG48" s="479">
        <f t="shared" si="63"/>
        <v>0</v>
      </c>
      <c r="AH48" s="479">
        <f t="shared" si="11"/>
        <v>0</v>
      </c>
      <c r="AI48" s="480">
        <f t="shared" si="64"/>
        <v>0</v>
      </c>
      <c r="AJ48" s="478">
        <f t="shared" si="12"/>
        <v>0</v>
      </c>
      <c r="AK48" s="479">
        <f t="shared" si="65"/>
        <v>0</v>
      </c>
      <c r="AL48" s="479">
        <f t="shared" si="66"/>
        <v>0</v>
      </c>
      <c r="AM48" s="479">
        <f t="shared" si="67"/>
        <v>0</v>
      </c>
      <c r="AN48" s="480">
        <f t="shared" si="68"/>
        <v>0</v>
      </c>
      <c r="AO48" s="478">
        <f t="shared" si="13"/>
        <v>0</v>
      </c>
      <c r="AP48" s="479">
        <f t="shared" si="69"/>
        <v>0</v>
      </c>
      <c r="AQ48" s="479">
        <f t="shared" si="70"/>
        <v>0</v>
      </c>
      <c r="AR48" s="479">
        <f t="shared" si="71"/>
        <v>0</v>
      </c>
      <c r="AS48" s="480">
        <f t="shared" si="72"/>
        <v>0</v>
      </c>
      <c r="AT48" s="486" t="b">
        <f t="shared" si="14"/>
        <v>1</v>
      </c>
      <c r="AU48" s="56" t="b">
        <f t="shared" si="15"/>
        <v>0</v>
      </c>
      <c r="AV48" s="56" t="b">
        <f t="shared" si="16"/>
        <v>1</v>
      </c>
      <c r="AW48" s="56" t="b">
        <f t="shared" si="17"/>
        <v>1</v>
      </c>
      <c r="AX48" s="56" t="str">
        <f t="shared" si="18"/>
        <v/>
      </c>
      <c r="AY48" s="56" t="b">
        <f t="shared" si="19"/>
        <v>0</v>
      </c>
      <c r="AZ48" s="498" t="b">
        <f>IF(OR(COUNTBLANK(D48:I48)=6,AND(COUNTBLANK(D48:G48)=4,H48=0)),OR(AY49:AY$67),NOT(AY48))</f>
        <v>0</v>
      </c>
      <c r="BA48" s="56" t="b">
        <f t="shared" si="20"/>
        <v>1</v>
      </c>
      <c r="BB48" s="56" t="b">
        <f t="shared" si="83"/>
        <v>0</v>
      </c>
      <c r="BC48" s="57">
        <f t="shared" si="21"/>
        <v>0</v>
      </c>
      <c r="BD48" s="57" t="str">
        <f t="shared" si="22"/>
        <v/>
      </c>
      <c r="BE48" s="560" t="str">
        <f t="shared" si="84"/>
        <v/>
      </c>
      <c r="BF48" s="561" t="str">
        <f t="shared" si="23"/>
        <v/>
      </c>
      <c r="BG48" s="151" t="str">
        <f t="shared" si="85"/>
        <v/>
      </c>
      <c r="BH48" s="430"/>
      <c r="BI48" s="151" t="str">
        <f t="shared" si="73"/>
        <v/>
      </c>
      <c r="BJ48" s="437" t="str">
        <f t="shared" si="74"/>
        <v/>
      </c>
      <c r="BK48" s="803"/>
      <c r="BL48" s="803"/>
      <c r="BM48" s="502" t="b">
        <f t="shared" si="75"/>
        <v>0</v>
      </c>
      <c r="BN48" s="503" t="b">
        <f t="shared" si="76"/>
        <v>0</v>
      </c>
      <c r="BO48" s="504" t="b">
        <f t="shared" si="24"/>
        <v>0</v>
      </c>
      <c r="BP48" s="502" t="b">
        <f t="shared" si="25"/>
        <v>0</v>
      </c>
      <c r="BQ48" s="502" t="b">
        <f t="shared" si="26"/>
        <v>0</v>
      </c>
      <c r="BR48" s="503" t="b">
        <f t="shared" si="27"/>
        <v>0</v>
      </c>
      <c r="BS48" s="504" t="b">
        <f t="shared" si="28"/>
        <v>0</v>
      </c>
      <c r="BT48" s="502" t="b">
        <f t="shared" si="29"/>
        <v>0</v>
      </c>
      <c r="BU48" s="503" t="b">
        <f t="shared" si="77"/>
        <v>0</v>
      </c>
      <c r="BV48" s="505" t="b">
        <f t="shared" si="30"/>
        <v>0</v>
      </c>
      <c r="BW48" s="506" t="b">
        <f t="shared" si="31"/>
        <v>0</v>
      </c>
      <c r="BX48" s="475" t="str">
        <f t="shared" si="78"/>
        <v/>
      </c>
      <c r="BZ48" s="390" t="str">
        <f t="shared" si="32"/>
        <v>no data</v>
      </c>
      <c r="CB48" s="90">
        <v>21</v>
      </c>
      <c r="CC48" s="90" t="str">
        <f t="shared" si="33"/>
        <v>-</v>
      </c>
      <c r="CG48" s="187"/>
      <c r="CH48" s="64"/>
      <c r="CI48" s="64"/>
      <c r="CK48" s="137">
        <f t="shared" si="34"/>
        <v>21</v>
      </c>
      <c r="CL48" s="395">
        <f t="shared" si="35"/>
        <v>0</v>
      </c>
      <c r="CM48" s="395">
        <f t="shared" si="36"/>
        <v>0</v>
      </c>
      <c r="CN48" s="562" t="str">
        <f t="shared" si="37"/>
        <v/>
      </c>
      <c r="CO48" s="202" t="str">
        <f t="shared" si="38"/>
        <v/>
      </c>
      <c r="CP48" s="202" t="str">
        <f t="shared" si="39"/>
        <v/>
      </c>
      <c r="CQ48" s="564" t="str">
        <f t="shared" si="79"/>
        <v/>
      </c>
      <c r="CR48" s="46"/>
      <c r="CS48" s="188"/>
      <c r="CT48" s="107"/>
      <c r="CU48" s="107"/>
      <c r="CV48" s="107"/>
      <c r="CW48" s="64"/>
      <c r="CX48" s="64"/>
      <c r="CY48" s="64"/>
      <c r="CZ48" s="64"/>
      <c r="DA48" s="64"/>
      <c r="DB48" s="64"/>
      <c r="DC48" s="64"/>
      <c r="DD48" s="64"/>
      <c r="DE48" s="64"/>
      <c r="DF48" s="64"/>
      <c r="DH48" s="390" t="str">
        <f t="shared" si="40"/>
        <v>OK</v>
      </c>
      <c r="DI48" s="390" t="str">
        <f t="shared" si="41"/>
        <v>OK</v>
      </c>
      <c r="DJ48" s="390" t="str">
        <f t="shared" si="42"/>
        <v>OK</v>
      </c>
      <c r="DK48" s="390" t="str">
        <f t="shared" si="43"/>
        <v>OK</v>
      </c>
      <c r="DL48" s="396" t="str">
        <f t="shared" si="44"/>
        <v>OK</v>
      </c>
      <c r="DM48" s="373" t="str">
        <f t="shared" si="45"/>
        <v>OK</v>
      </c>
      <c r="DN48" s="373" t="str">
        <f t="shared" si="46"/>
        <v>OK</v>
      </c>
      <c r="DO48" s="373" t="str">
        <f t="shared" si="80"/>
        <v>OK</v>
      </c>
      <c r="DP48" s="373" t="str">
        <f t="shared" si="47"/>
        <v>OK</v>
      </c>
      <c r="DQ48" s="373" t="str">
        <f t="shared" si="48"/>
        <v>OK</v>
      </c>
      <c r="DR48" s="373" t="str">
        <f t="shared" si="49"/>
        <v>OK</v>
      </c>
      <c r="DS48" s="396" t="str">
        <f t="shared" si="50"/>
        <v>OK</v>
      </c>
      <c r="DT48" s="373" t="str">
        <f t="shared" si="51"/>
        <v>OK</v>
      </c>
      <c r="DU48" s="373" t="str">
        <f t="shared" si="52"/>
        <v>OK</v>
      </c>
      <c r="DV48" s="373" t="str">
        <f t="shared" si="53"/>
        <v>OK</v>
      </c>
      <c r="DW48" s="373" t="str">
        <f t="shared" si="54"/>
        <v>OK</v>
      </c>
      <c r="DX48" s="373" t="str">
        <f t="shared" si="55"/>
        <v>OK</v>
      </c>
      <c r="DY48" s="373" t="str">
        <f t="shared" si="56"/>
        <v>OK</v>
      </c>
      <c r="DZ48" s="436" t="str">
        <f t="shared" si="57"/>
        <v>OK</v>
      </c>
      <c r="EA48" s="396" t="str">
        <f t="shared" si="58"/>
        <v>OK</v>
      </c>
      <c r="EB48" s="377">
        <f t="shared" si="81"/>
        <v>0</v>
      </c>
      <c r="EC48" s="376" t="str">
        <f t="shared" si="82"/>
        <v>OK</v>
      </c>
    </row>
    <row r="49" spans="1:133" hidden="1" x14ac:dyDescent="0.2">
      <c r="A49" s="551"/>
      <c r="B49" s="518" t="str">
        <f t="shared" si="0"/>
        <v>-</v>
      </c>
      <c r="C49" s="522">
        <v>22</v>
      </c>
      <c r="D49" s="547"/>
      <c r="E49" s="539"/>
      <c r="F49" s="160"/>
      <c r="G49" s="110"/>
      <c r="H49" s="810"/>
      <c r="I49" s="811"/>
      <c r="J49" s="606"/>
      <c r="K49" s="470"/>
      <c r="L49" s="464"/>
      <c r="M49" s="465"/>
      <c r="N49" s="545"/>
      <c r="O49" s="588"/>
      <c r="P49" s="464"/>
      <c r="Q49" s="465"/>
      <c r="R49" s="650" t="str">
        <f t="shared" si="1"/>
        <v/>
      </c>
      <c r="S49" s="651" t="str">
        <f t="shared" si="59"/>
        <v/>
      </c>
      <c r="T49" s="652" t="str">
        <f t="shared" si="2"/>
        <v/>
      </c>
      <c r="V49" s="150" t="str">
        <f t="shared" si="3"/>
        <v/>
      </c>
      <c r="W49" s="472" t="str">
        <f t="shared" si="4"/>
        <v/>
      </c>
      <c r="X49" s="54" t="b">
        <f t="shared" si="60"/>
        <v>0</v>
      </c>
      <c r="Y49" s="54" t="b">
        <f t="shared" si="5"/>
        <v>0</v>
      </c>
      <c r="Z49" s="53" t="str">
        <f t="shared" si="6"/>
        <v/>
      </c>
      <c r="AA49" s="54" t="str">
        <f t="shared" si="7"/>
        <v/>
      </c>
      <c r="AB49" s="53" t="str">
        <f t="shared" si="61"/>
        <v/>
      </c>
      <c r="AC49" s="53" t="str">
        <f t="shared" si="8"/>
        <v/>
      </c>
      <c r="AD49" s="386" t="str">
        <f t="shared" si="9"/>
        <v/>
      </c>
      <c r="AE49" s="478">
        <f t="shared" si="10"/>
        <v>0</v>
      </c>
      <c r="AF49" s="479">
        <f t="shared" si="62"/>
        <v>0</v>
      </c>
      <c r="AG49" s="479">
        <f t="shared" si="63"/>
        <v>0</v>
      </c>
      <c r="AH49" s="479">
        <f t="shared" si="11"/>
        <v>0</v>
      </c>
      <c r="AI49" s="480">
        <f t="shared" si="64"/>
        <v>0</v>
      </c>
      <c r="AJ49" s="478">
        <f t="shared" si="12"/>
        <v>0</v>
      </c>
      <c r="AK49" s="479">
        <f t="shared" si="65"/>
        <v>0</v>
      </c>
      <c r="AL49" s="479">
        <f t="shared" si="66"/>
        <v>0</v>
      </c>
      <c r="AM49" s="479">
        <f t="shared" si="67"/>
        <v>0</v>
      </c>
      <c r="AN49" s="480">
        <f t="shared" si="68"/>
        <v>0</v>
      </c>
      <c r="AO49" s="478">
        <f t="shared" si="13"/>
        <v>0</v>
      </c>
      <c r="AP49" s="479">
        <f t="shared" si="69"/>
        <v>0</v>
      </c>
      <c r="AQ49" s="479">
        <f t="shared" si="70"/>
        <v>0</v>
      </c>
      <c r="AR49" s="479">
        <f t="shared" si="71"/>
        <v>0</v>
      </c>
      <c r="AS49" s="480">
        <f t="shared" si="72"/>
        <v>0</v>
      </c>
      <c r="AT49" s="486" t="b">
        <f t="shared" si="14"/>
        <v>1</v>
      </c>
      <c r="AU49" s="56" t="b">
        <f t="shared" si="15"/>
        <v>0</v>
      </c>
      <c r="AV49" s="56" t="b">
        <f t="shared" si="16"/>
        <v>1</v>
      </c>
      <c r="AW49" s="56" t="b">
        <f t="shared" si="17"/>
        <v>1</v>
      </c>
      <c r="AX49" s="56" t="str">
        <f t="shared" si="18"/>
        <v/>
      </c>
      <c r="AY49" s="56" t="b">
        <f t="shared" si="19"/>
        <v>0</v>
      </c>
      <c r="AZ49" s="498" t="b">
        <f>IF(OR(COUNTBLANK(D49:I49)=6,AND(COUNTBLANK(D49:G49)=4,H49=0)),OR(AY50:AY$67),NOT(AY49))</f>
        <v>0</v>
      </c>
      <c r="BA49" s="56" t="b">
        <f t="shared" si="20"/>
        <v>1</v>
      </c>
      <c r="BB49" s="56" t="b">
        <f t="shared" si="83"/>
        <v>0</v>
      </c>
      <c r="BC49" s="57">
        <f t="shared" si="21"/>
        <v>0</v>
      </c>
      <c r="BD49" s="57" t="str">
        <f t="shared" si="22"/>
        <v/>
      </c>
      <c r="BE49" s="560" t="str">
        <f t="shared" si="84"/>
        <v/>
      </c>
      <c r="BF49" s="561" t="str">
        <f t="shared" si="23"/>
        <v/>
      </c>
      <c r="BG49" s="151" t="str">
        <f t="shared" si="85"/>
        <v/>
      </c>
      <c r="BH49" s="430"/>
      <c r="BI49" s="151" t="str">
        <f t="shared" si="73"/>
        <v/>
      </c>
      <c r="BJ49" s="437" t="str">
        <f t="shared" si="74"/>
        <v/>
      </c>
      <c r="BK49" s="803"/>
      <c r="BL49" s="803"/>
      <c r="BM49" s="502" t="b">
        <f t="shared" si="75"/>
        <v>0</v>
      </c>
      <c r="BN49" s="503" t="b">
        <f t="shared" si="76"/>
        <v>0</v>
      </c>
      <c r="BO49" s="504" t="b">
        <f t="shared" si="24"/>
        <v>0</v>
      </c>
      <c r="BP49" s="502" t="b">
        <f t="shared" si="25"/>
        <v>0</v>
      </c>
      <c r="BQ49" s="502" t="b">
        <f t="shared" si="26"/>
        <v>0</v>
      </c>
      <c r="BR49" s="503" t="b">
        <f t="shared" si="27"/>
        <v>0</v>
      </c>
      <c r="BS49" s="504" t="b">
        <f t="shared" si="28"/>
        <v>0</v>
      </c>
      <c r="BT49" s="502" t="b">
        <f t="shared" si="29"/>
        <v>0</v>
      </c>
      <c r="BU49" s="503" t="b">
        <f t="shared" si="77"/>
        <v>0</v>
      </c>
      <c r="BV49" s="505" t="b">
        <f t="shared" si="30"/>
        <v>0</v>
      </c>
      <c r="BW49" s="506" t="b">
        <f t="shared" si="31"/>
        <v>0</v>
      </c>
      <c r="BX49" s="475" t="str">
        <f t="shared" si="78"/>
        <v/>
      </c>
      <c r="BZ49" s="390" t="str">
        <f t="shared" si="32"/>
        <v>no data</v>
      </c>
      <c r="CB49" s="90">
        <v>22</v>
      </c>
      <c r="CC49" s="90" t="str">
        <f t="shared" si="33"/>
        <v>-</v>
      </c>
      <c r="CG49" s="187"/>
      <c r="CH49" s="64"/>
      <c r="CI49" s="64"/>
      <c r="CK49" s="137">
        <f t="shared" si="34"/>
        <v>22</v>
      </c>
      <c r="CL49" s="395">
        <f t="shared" si="35"/>
        <v>0</v>
      </c>
      <c r="CM49" s="395">
        <f t="shared" si="36"/>
        <v>0</v>
      </c>
      <c r="CN49" s="562" t="str">
        <f t="shared" si="37"/>
        <v/>
      </c>
      <c r="CO49" s="202" t="str">
        <f t="shared" si="38"/>
        <v/>
      </c>
      <c r="CP49" s="202" t="str">
        <f t="shared" si="39"/>
        <v/>
      </c>
      <c r="CQ49" s="564" t="str">
        <f t="shared" si="79"/>
        <v/>
      </c>
      <c r="CR49" s="46"/>
      <c r="CS49" s="188"/>
      <c r="CT49" s="107"/>
      <c r="CU49" s="107"/>
      <c r="CV49" s="64"/>
      <c r="CW49" s="64"/>
      <c r="CX49" s="64"/>
      <c r="CY49" s="64"/>
      <c r="CZ49" s="64"/>
      <c r="DA49" s="64"/>
      <c r="DB49" s="64"/>
      <c r="DC49" s="64"/>
      <c r="DD49" s="64"/>
      <c r="DE49" s="64"/>
      <c r="DF49" s="64"/>
      <c r="DH49" s="390" t="str">
        <f t="shared" si="40"/>
        <v>OK</v>
      </c>
      <c r="DI49" s="390" t="str">
        <f t="shared" si="41"/>
        <v>OK</v>
      </c>
      <c r="DJ49" s="390" t="str">
        <f t="shared" si="42"/>
        <v>OK</v>
      </c>
      <c r="DK49" s="390" t="str">
        <f t="shared" si="43"/>
        <v>OK</v>
      </c>
      <c r="DL49" s="396" t="str">
        <f t="shared" si="44"/>
        <v>OK</v>
      </c>
      <c r="DM49" s="373" t="str">
        <f t="shared" si="45"/>
        <v>OK</v>
      </c>
      <c r="DN49" s="373" t="str">
        <f t="shared" si="46"/>
        <v>OK</v>
      </c>
      <c r="DO49" s="373" t="str">
        <f t="shared" si="80"/>
        <v>OK</v>
      </c>
      <c r="DP49" s="373" t="str">
        <f t="shared" si="47"/>
        <v>OK</v>
      </c>
      <c r="DQ49" s="373" t="str">
        <f t="shared" si="48"/>
        <v>OK</v>
      </c>
      <c r="DR49" s="373" t="str">
        <f t="shared" si="49"/>
        <v>OK</v>
      </c>
      <c r="DS49" s="396" t="str">
        <f t="shared" si="50"/>
        <v>OK</v>
      </c>
      <c r="DT49" s="373" t="str">
        <f t="shared" si="51"/>
        <v>OK</v>
      </c>
      <c r="DU49" s="373" t="str">
        <f t="shared" si="52"/>
        <v>OK</v>
      </c>
      <c r="DV49" s="373" t="str">
        <f t="shared" si="53"/>
        <v>OK</v>
      </c>
      <c r="DW49" s="373" t="str">
        <f t="shared" si="54"/>
        <v>OK</v>
      </c>
      <c r="DX49" s="373" t="str">
        <f t="shared" si="55"/>
        <v>OK</v>
      </c>
      <c r="DY49" s="373" t="str">
        <f t="shared" si="56"/>
        <v>OK</v>
      </c>
      <c r="DZ49" s="436" t="str">
        <f t="shared" si="57"/>
        <v>OK</v>
      </c>
      <c r="EA49" s="396" t="str">
        <f t="shared" si="58"/>
        <v>OK</v>
      </c>
      <c r="EB49" s="377">
        <f t="shared" si="81"/>
        <v>0</v>
      </c>
      <c r="EC49" s="376" t="str">
        <f t="shared" si="82"/>
        <v>OK</v>
      </c>
    </row>
    <row r="50" spans="1:133" hidden="1" x14ac:dyDescent="0.2">
      <c r="A50" s="551"/>
      <c r="B50" s="518" t="str">
        <f t="shared" si="0"/>
        <v>-</v>
      </c>
      <c r="C50" s="522">
        <v>23</v>
      </c>
      <c r="D50" s="547"/>
      <c r="E50" s="539"/>
      <c r="F50" s="160"/>
      <c r="G50" s="110"/>
      <c r="H50" s="810"/>
      <c r="I50" s="811"/>
      <c r="J50" s="606"/>
      <c r="K50" s="470"/>
      <c r="L50" s="464"/>
      <c r="M50" s="465"/>
      <c r="N50" s="545"/>
      <c r="O50" s="588"/>
      <c r="P50" s="464"/>
      <c r="Q50" s="465"/>
      <c r="R50" s="650" t="str">
        <f t="shared" si="1"/>
        <v/>
      </c>
      <c r="S50" s="651" t="str">
        <f t="shared" si="59"/>
        <v/>
      </c>
      <c r="T50" s="652" t="str">
        <f t="shared" si="2"/>
        <v/>
      </c>
      <c r="V50" s="150" t="str">
        <f t="shared" si="3"/>
        <v/>
      </c>
      <c r="W50" s="472" t="str">
        <f t="shared" si="4"/>
        <v/>
      </c>
      <c r="X50" s="54" t="b">
        <f t="shared" si="60"/>
        <v>0</v>
      </c>
      <c r="Y50" s="54" t="b">
        <f t="shared" si="5"/>
        <v>0</v>
      </c>
      <c r="Z50" s="53" t="str">
        <f t="shared" si="6"/>
        <v/>
      </c>
      <c r="AA50" s="54" t="str">
        <f t="shared" si="7"/>
        <v/>
      </c>
      <c r="AB50" s="53" t="str">
        <f t="shared" si="61"/>
        <v/>
      </c>
      <c r="AC50" s="53" t="str">
        <f t="shared" si="8"/>
        <v/>
      </c>
      <c r="AD50" s="386" t="str">
        <f t="shared" si="9"/>
        <v/>
      </c>
      <c r="AE50" s="478">
        <f t="shared" si="10"/>
        <v>0</v>
      </c>
      <c r="AF50" s="479">
        <f t="shared" si="62"/>
        <v>0</v>
      </c>
      <c r="AG50" s="479">
        <f t="shared" si="63"/>
        <v>0</v>
      </c>
      <c r="AH50" s="479">
        <f t="shared" si="11"/>
        <v>0</v>
      </c>
      <c r="AI50" s="480">
        <f t="shared" si="64"/>
        <v>0</v>
      </c>
      <c r="AJ50" s="478">
        <f t="shared" si="12"/>
        <v>0</v>
      </c>
      <c r="AK50" s="479">
        <f t="shared" si="65"/>
        <v>0</v>
      </c>
      <c r="AL50" s="479">
        <f t="shared" si="66"/>
        <v>0</v>
      </c>
      <c r="AM50" s="479">
        <f t="shared" si="67"/>
        <v>0</v>
      </c>
      <c r="AN50" s="480">
        <f t="shared" si="68"/>
        <v>0</v>
      </c>
      <c r="AO50" s="478">
        <f t="shared" si="13"/>
        <v>0</v>
      </c>
      <c r="AP50" s="479">
        <f t="shared" si="69"/>
        <v>0</v>
      </c>
      <c r="AQ50" s="479">
        <f t="shared" si="70"/>
        <v>0</v>
      </c>
      <c r="AR50" s="479">
        <f t="shared" si="71"/>
        <v>0</v>
      </c>
      <c r="AS50" s="480">
        <f t="shared" si="72"/>
        <v>0</v>
      </c>
      <c r="AT50" s="486" t="b">
        <f t="shared" si="14"/>
        <v>1</v>
      </c>
      <c r="AU50" s="56" t="b">
        <f t="shared" si="15"/>
        <v>0</v>
      </c>
      <c r="AV50" s="56" t="b">
        <f t="shared" si="16"/>
        <v>1</v>
      </c>
      <c r="AW50" s="56" t="b">
        <f t="shared" si="17"/>
        <v>1</v>
      </c>
      <c r="AX50" s="56" t="str">
        <f t="shared" si="18"/>
        <v/>
      </c>
      <c r="AY50" s="56" t="b">
        <f t="shared" si="19"/>
        <v>0</v>
      </c>
      <c r="AZ50" s="498" t="b">
        <f>IF(OR(COUNTBLANK(D50:I50)=6,AND(COUNTBLANK(D50:G50)=4,H50=0)),OR(AY51:AY$67),NOT(AY50))</f>
        <v>0</v>
      </c>
      <c r="BA50" s="56" t="b">
        <f t="shared" si="20"/>
        <v>1</v>
      </c>
      <c r="BB50" s="56" t="b">
        <f t="shared" si="83"/>
        <v>0</v>
      </c>
      <c r="BC50" s="57">
        <f t="shared" si="21"/>
        <v>0</v>
      </c>
      <c r="BD50" s="57" t="str">
        <f t="shared" si="22"/>
        <v/>
      </c>
      <c r="BE50" s="560" t="str">
        <f t="shared" si="84"/>
        <v/>
      </c>
      <c r="BF50" s="561" t="str">
        <f t="shared" si="23"/>
        <v/>
      </c>
      <c r="BG50" s="151" t="str">
        <f t="shared" si="85"/>
        <v/>
      </c>
      <c r="BH50" s="430"/>
      <c r="BI50" s="151" t="str">
        <f t="shared" si="73"/>
        <v/>
      </c>
      <c r="BJ50" s="437" t="str">
        <f t="shared" si="74"/>
        <v/>
      </c>
      <c r="BK50" s="803"/>
      <c r="BL50" s="803"/>
      <c r="BM50" s="502" t="b">
        <f t="shared" si="75"/>
        <v>0</v>
      </c>
      <c r="BN50" s="503" t="b">
        <f t="shared" si="76"/>
        <v>0</v>
      </c>
      <c r="BO50" s="504" t="b">
        <f t="shared" si="24"/>
        <v>0</v>
      </c>
      <c r="BP50" s="502" t="b">
        <f t="shared" si="25"/>
        <v>0</v>
      </c>
      <c r="BQ50" s="502" t="b">
        <f t="shared" si="26"/>
        <v>0</v>
      </c>
      <c r="BR50" s="503" t="b">
        <f t="shared" si="27"/>
        <v>0</v>
      </c>
      <c r="BS50" s="504" t="b">
        <f t="shared" si="28"/>
        <v>0</v>
      </c>
      <c r="BT50" s="502" t="b">
        <f t="shared" si="29"/>
        <v>0</v>
      </c>
      <c r="BU50" s="503" t="b">
        <f t="shared" si="77"/>
        <v>0</v>
      </c>
      <c r="BV50" s="505" t="b">
        <f t="shared" si="30"/>
        <v>0</v>
      </c>
      <c r="BW50" s="506" t="b">
        <f t="shared" si="31"/>
        <v>0</v>
      </c>
      <c r="BX50" s="475" t="str">
        <f t="shared" si="78"/>
        <v/>
      </c>
      <c r="BZ50" s="390" t="str">
        <f t="shared" si="32"/>
        <v>no data</v>
      </c>
      <c r="CB50" s="90">
        <v>23</v>
      </c>
      <c r="CC50" s="90" t="str">
        <f t="shared" si="33"/>
        <v>-</v>
      </c>
      <c r="CG50" s="187"/>
      <c r="CH50" s="64"/>
      <c r="CI50" s="64"/>
      <c r="CK50" s="137">
        <f t="shared" si="34"/>
        <v>23</v>
      </c>
      <c r="CL50" s="395">
        <f t="shared" si="35"/>
        <v>0</v>
      </c>
      <c r="CM50" s="395">
        <f t="shared" si="36"/>
        <v>0</v>
      </c>
      <c r="CN50" s="562" t="str">
        <f t="shared" si="37"/>
        <v/>
      </c>
      <c r="CO50" s="202" t="str">
        <f t="shared" si="38"/>
        <v/>
      </c>
      <c r="CP50" s="202" t="str">
        <f t="shared" si="39"/>
        <v/>
      </c>
      <c r="CQ50" s="564" t="str">
        <f t="shared" si="79"/>
        <v/>
      </c>
      <c r="CR50" s="46"/>
      <c r="CS50" s="188"/>
      <c r="CT50" s="107"/>
      <c r="CU50" s="107"/>
      <c r="CV50" s="64"/>
      <c r="CW50" s="64"/>
      <c r="CX50" s="64"/>
      <c r="CY50" s="64"/>
      <c r="CZ50" s="64"/>
      <c r="DA50" s="64"/>
      <c r="DB50" s="64"/>
      <c r="DC50" s="64"/>
      <c r="DD50" s="64"/>
      <c r="DE50" s="64"/>
      <c r="DF50" s="64"/>
      <c r="DH50" s="390" t="str">
        <f t="shared" si="40"/>
        <v>OK</v>
      </c>
      <c r="DI50" s="390" t="str">
        <f t="shared" si="41"/>
        <v>OK</v>
      </c>
      <c r="DJ50" s="390" t="str">
        <f t="shared" si="42"/>
        <v>OK</v>
      </c>
      <c r="DK50" s="390" t="str">
        <f t="shared" si="43"/>
        <v>OK</v>
      </c>
      <c r="DL50" s="396" t="str">
        <f t="shared" si="44"/>
        <v>OK</v>
      </c>
      <c r="DM50" s="373" t="str">
        <f t="shared" si="45"/>
        <v>OK</v>
      </c>
      <c r="DN50" s="373" t="str">
        <f t="shared" si="46"/>
        <v>OK</v>
      </c>
      <c r="DO50" s="373" t="str">
        <f t="shared" si="80"/>
        <v>OK</v>
      </c>
      <c r="DP50" s="373" t="str">
        <f t="shared" si="47"/>
        <v>OK</v>
      </c>
      <c r="DQ50" s="373" t="str">
        <f t="shared" si="48"/>
        <v>OK</v>
      </c>
      <c r="DR50" s="373" t="str">
        <f t="shared" si="49"/>
        <v>OK</v>
      </c>
      <c r="DS50" s="396" t="str">
        <f t="shared" si="50"/>
        <v>OK</v>
      </c>
      <c r="DT50" s="373" t="str">
        <f t="shared" si="51"/>
        <v>OK</v>
      </c>
      <c r="DU50" s="373" t="str">
        <f t="shared" si="52"/>
        <v>OK</v>
      </c>
      <c r="DV50" s="373" t="str">
        <f t="shared" si="53"/>
        <v>OK</v>
      </c>
      <c r="DW50" s="373" t="str">
        <f t="shared" si="54"/>
        <v>OK</v>
      </c>
      <c r="DX50" s="373" t="str">
        <f t="shared" si="55"/>
        <v>OK</v>
      </c>
      <c r="DY50" s="373" t="str">
        <f t="shared" si="56"/>
        <v>OK</v>
      </c>
      <c r="DZ50" s="436" t="str">
        <f t="shared" si="57"/>
        <v>OK</v>
      </c>
      <c r="EA50" s="396" t="str">
        <f t="shared" si="58"/>
        <v>OK</v>
      </c>
      <c r="EB50" s="377">
        <f t="shared" si="81"/>
        <v>0</v>
      </c>
      <c r="EC50" s="376" t="str">
        <f t="shared" si="82"/>
        <v>OK</v>
      </c>
    </row>
    <row r="51" spans="1:133" hidden="1" x14ac:dyDescent="0.2">
      <c r="A51" s="551"/>
      <c r="B51" s="518" t="str">
        <f t="shared" si="0"/>
        <v>-</v>
      </c>
      <c r="C51" s="522">
        <v>24</v>
      </c>
      <c r="D51" s="547"/>
      <c r="E51" s="539"/>
      <c r="F51" s="160"/>
      <c r="G51" s="110"/>
      <c r="H51" s="810"/>
      <c r="I51" s="811"/>
      <c r="J51" s="606"/>
      <c r="K51" s="470"/>
      <c r="L51" s="464"/>
      <c r="M51" s="465"/>
      <c r="N51" s="545"/>
      <c r="O51" s="588"/>
      <c r="P51" s="464"/>
      <c r="Q51" s="465"/>
      <c r="R51" s="650" t="str">
        <f t="shared" si="1"/>
        <v/>
      </c>
      <c r="S51" s="651" t="str">
        <f t="shared" si="59"/>
        <v/>
      </c>
      <c r="T51" s="652" t="str">
        <f t="shared" si="2"/>
        <v/>
      </c>
      <c r="V51" s="150" t="str">
        <f t="shared" si="3"/>
        <v/>
      </c>
      <c r="W51" s="472" t="str">
        <f t="shared" si="4"/>
        <v/>
      </c>
      <c r="X51" s="54" t="b">
        <f t="shared" si="60"/>
        <v>0</v>
      </c>
      <c r="Y51" s="54" t="b">
        <f t="shared" si="5"/>
        <v>0</v>
      </c>
      <c r="Z51" s="53" t="str">
        <f t="shared" si="6"/>
        <v/>
      </c>
      <c r="AA51" s="54" t="str">
        <f t="shared" si="7"/>
        <v/>
      </c>
      <c r="AB51" s="53" t="str">
        <f t="shared" si="61"/>
        <v/>
      </c>
      <c r="AC51" s="53" t="str">
        <f t="shared" si="8"/>
        <v/>
      </c>
      <c r="AD51" s="386" t="str">
        <f t="shared" si="9"/>
        <v/>
      </c>
      <c r="AE51" s="478">
        <f t="shared" si="10"/>
        <v>0</v>
      </c>
      <c r="AF51" s="479">
        <f t="shared" si="62"/>
        <v>0</v>
      </c>
      <c r="AG51" s="479">
        <f t="shared" si="63"/>
        <v>0</v>
      </c>
      <c r="AH51" s="479">
        <f t="shared" si="11"/>
        <v>0</v>
      </c>
      <c r="AI51" s="480">
        <f t="shared" si="64"/>
        <v>0</v>
      </c>
      <c r="AJ51" s="478">
        <f t="shared" si="12"/>
        <v>0</v>
      </c>
      <c r="AK51" s="479">
        <f t="shared" si="65"/>
        <v>0</v>
      </c>
      <c r="AL51" s="479">
        <f t="shared" si="66"/>
        <v>0</v>
      </c>
      <c r="AM51" s="479">
        <f t="shared" si="67"/>
        <v>0</v>
      </c>
      <c r="AN51" s="480">
        <f t="shared" si="68"/>
        <v>0</v>
      </c>
      <c r="AO51" s="478">
        <f t="shared" si="13"/>
        <v>0</v>
      </c>
      <c r="AP51" s="479">
        <f t="shared" si="69"/>
        <v>0</v>
      </c>
      <c r="AQ51" s="479">
        <f t="shared" si="70"/>
        <v>0</v>
      </c>
      <c r="AR51" s="479">
        <f t="shared" si="71"/>
        <v>0</v>
      </c>
      <c r="AS51" s="480">
        <f t="shared" si="72"/>
        <v>0</v>
      </c>
      <c r="AT51" s="486" t="b">
        <f t="shared" si="14"/>
        <v>1</v>
      </c>
      <c r="AU51" s="56" t="b">
        <f t="shared" si="15"/>
        <v>0</v>
      </c>
      <c r="AV51" s="56" t="b">
        <f t="shared" si="16"/>
        <v>1</v>
      </c>
      <c r="AW51" s="56" t="b">
        <f t="shared" si="17"/>
        <v>1</v>
      </c>
      <c r="AX51" s="56" t="str">
        <f t="shared" si="18"/>
        <v/>
      </c>
      <c r="AY51" s="56" t="b">
        <f t="shared" si="19"/>
        <v>0</v>
      </c>
      <c r="AZ51" s="498" t="b">
        <f>IF(OR(COUNTBLANK(D51:I51)=6,AND(COUNTBLANK(D51:G51)=4,H51=0)),OR(AY52:AY$67),NOT(AY51))</f>
        <v>0</v>
      </c>
      <c r="BA51" s="56" t="b">
        <f t="shared" si="20"/>
        <v>1</v>
      </c>
      <c r="BB51" s="56" t="b">
        <f t="shared" si="83"/>
        <v>0</v>
      </c>
      <c r="BC51" s="57">
        <f t="shared" si="21"/>
        <v>0</v>
      </c>
      <c r="BD51" s="57" t="str">
        <f t="shared" si="22"/>
        <v/>
      </c>
      <c r="BE51" s="560" t="str">
        <f t="shared" si="84"/>
        <v/>
      </c>
      <c r="BF51" s="561" t="str">
        <f t="shared" si="23"/>
        <v/>
      </c>
      <c r="BG51" s="151" t="str">
        <f t="shared" si="85"/>
        <v/>
      </c>
      <c r="BH51" s="430"/>
      <c r="BI51" s="151" t="str">
        <f t="shared" si="73"/>
        <v/>
      </c>
      <c r="BJ51" s="437" t="str">
        <f t="shared" si="74"/>
        <v/>
      </c>
      <c r="BK51" s="803"/>
      <c r="BL51" s="803"/>
      <c r="BM51" s="502" t="b">
        <f t="shared" si="75"/>
        <v>0</v>
      </c>
      <c r="BN51" s="503" t="b">
        <f t="shared" si="76"/>
        <v>0</v>
      </c>
      <c r="BO51" s="504" t="b">
        <f t="shared" si="24"/>
        <v>0</v>
      </c>
      <c r="BP51" s="502" t="b">
        <f t="shared" si="25"/>
        <v>0</v>
      </c>
      <c r="BQ51" s="502" t="b">
        <f t="shared" si="26"/>
        <v>0</v>
      </c>
      <c r="BR51" s="503" t="b">
        <f t="shared" si="27"/>
        <v>0</v>
      </c>
      <c r="BS51" s="504" t="b">
        <f t="shared" si="28"/>
        <v>0</v>
      </c>
      <c r="BT51" s="502" t="b">
        <f t="shared" si="29"/>
        <v>0</v>
      </c>
      <c r="BU51" s="503" t="b">
        <f t="shared" si="77"/>
        <v>0</v>
      </c>
      <c r="BV51" s="505" t="b">
        <f t="shared" si="30"/>
        <v>0</v>
      </c>
      <c r="BW51" s="506" t="b">
        <f t="shared" si="31"/>
        <v>0</v>
      </c>
      <c r="BX51" s="475" t="str">
        <f t="shared" si="78"/>
        <v/>
      </c>
      <c r="BZ51" s="390" t="str">
        <f t="shared" si="32"/>
        <v>no data</v>
      </c>
      <c r="CB51" s="90">
        <v>24</v>
      </c>
      <c r="CC51" s="90" t="str">
        <f t="shared" si="33"/>
        <v>-</v>
      </c>
      <c r="CG51" s="187"/>
      <c r="CH51" s="64"/>
      <c r="CI51" s="64"/>
      <c r="CK51" s="137">
        <f t="shared" si="34"/>
        <v>24</v>
      </c>
      <c r="CL51" s="395">
        <f t="shared" si="35"/>
        <v>0</v>
      </c>
      <c r="CM51" s="395">
        <f t="shared" si="36"/>
        <v>0</v>
      </c>
      <c r="CN51" s="562" t="str">
        <f t="shared" si="37"/>
        <v/>
      </c>
      <c r="CO51" s="202" t="str">
        <f t="shared" si="38"/>
        <v/>
      </c>
      <c r="CP51" s="202" t="str">
        <f t="shared" si="39"/>
        <v/>
      </c>
      <c r="CQ51" s="564" t="str">
        <f t="shared" si="79"/>
        <v/>
      </c>
      <c r="CR51" s="46"/>
      <c r="CS51" s="188"/>
      <c r="CT51" s="107"/>
      <c r="CU51" s="107"/>
      <c r="CV51" s="64"/>
      <c r="CW51" s="64"/>
      <c r="CX51" s="64"/>
      <c r="CY51" s="64"/>
      <c r="CZ51" s="64"/>
      <c r="DA51" s="64"/>
      <c r="DB51" s="64"/>
      <c r="DC51" s="64"/>
      <c r="DD51" s="64"/>
      <c r="DE51" s="64"/>
      <c r="DF51" s="64"/>
      <c r="DH51" s="390" t="str">
        <f t="shared" si="40"/>
        <v>OK</v>
      </c>
      <c r="DI51" s="390" t="str">
        <f t="shared" si="41"/>
        <v>OK</v>
      </c>
      <c r="DJ51" s="390" t="str">
        <f t="shared" si="42"/>
        <v>OK</v>
      </c>
      <c r="DK51" s="390" t="str">
        <f t="shared" si="43"/>
        <v>OK</v>
      </c>
      <c r="DL51" s="396" t="str">
        <f t="shared" si="44"/>
        <v>OK</v>
      </c>
      <c r="DM51" s="373" t="str">
        <f t="shared" si="45"/>
        <v>OK</v>
      </c>
      <c r="DN51" s="373" t="str">
        <f t="shared" si="46"/>
        <v>OK</v>
      </c>
      <c r="DO51" s="373" t="str">
        <f t="shared" si="80"/>
        <v>OK</v>
      </c>
      <c r="DP51" s="373" t="str">
        <f t="shared" si="47"/>
        <v>OK</v>
      </c>
      <c r="DQ51" s="373" t="str">
        <f t="shared" si="48"/>
        <v>OK</v>
      </c>
      <c r="DR51" s="373" t="str">
        <f t="shared" si="49"/>
        <v>OK</v>
      </c>
      <c r="DS51" s="396" t="str">
        <f t="shared" si="50"/>
        <v>OK</v>
      </c>
      <c r="DT51" s="373" t="str">
        <f t="shared" si="51"/>
        <v>OK</v>
      </c>
      <c r="DU51" s="373" t="str">
        <f t="shared" si="52"/>
        <v>OK</v>
      </c>
      <c r="DV51" s="373" t="str">
        <f t="shared" si="53"/>
        <v>OK</v>
      </c>
      <c r="DW51" s="373" t="str">
        <f t="shared" si="54"/>
        <v>OK</v>
      </c>
      <c r="DX51" s="373" t="str">
        <f t="shared" si="55"/>
        <v>OK</v>
      </c>
      <c r="DY51" s="373" t="str">
        <f t="shared" si="56"/>
        <v>OK</v>
      </c>
      <c r="DZ51" s="436" t="str">
        <f t="shared" si="57"/>
        <v>OK</v>
      </c>
      <c r="EA51" s="396" t="str">
        <f t="shared" si="58"/>
        <v>OK</v>
      </c>
      <c r="EB51" s="377">
        <f t="shared" si="81"/>
        <v>0</v>
      </c>
      <c r="EC51" s="376" t="str">
        <f t="shared" si="82"/>
        <v>OK</v>
      </c>
    </row>
    <row r="52" spans="1:133" hidden="1" x14ac:dyDescent="0.2">
      <c r="A52" s="551"/>
      <c r="B52" s="518" t="str">
        <f t="shared" si="0"/>
        <v>-</v>
      </c>
      <c r="C52" s="522">
        <v>25</v>
      </c>
      <c r="D52" s="547"/>
      <c r="E52" s="539"/>
      <c r="F52" s="160"/>
      <c r="G52" s="110"/>
      <c r="H52" s="810"/>
      <c r="I52" s="811"/>
      <c r="J52" s="606"/>
      <c r="K52" s="470"/>
      <c r="L52" s="464"/>
      <c r="M52" s="465"/>
      <c r="N52" s="545"/>
      <c r="O52" s="588"/>
      <c r="P52" s="464"/>
      <c r="Q52" s="465"/>
      <c r="R52" s="650" t="str">
        <f t="shared" si="1"/>
        <v/>
      </c>
      <c r="S52" s="651" t="str">
        <f t="shared" si="59"/>
        <v/>
      </c>
      <c r="T52" s="652" t="str">
        <f t="shared" si="2"/>
        <v/>
      </c>
      <c r="V52" s="150" t="str">
        <f t="shared" si="3"/>
        <v/>
      </c>
      <c r="W52" s="472" t="str">
        <f t="shared" si="4"/>
        <v/>
      </c>
      <c r="X52" s="54" t="b">
        <f t="shared" si="60"/>
        <v>0</v>
      </c>
      <c r="Y52" s="54" t="b">
        <f t="shared" si="5"/>
        <v>0</v>
      </c>
      <c r="Z52" s="53" t="str">
        <f t="shared" si="6"/>
        <v/>
      </c>
      <c r="AA52" s="54" t="str">
        <f t="shared" si="7"/>
        <v/>
      </c>
      <c r="AB52" s="53" t="str">
        <f t="shared" si="61"/>
        <v/>
      </c>
      <c r="AC52" s="53" t="str">
        <f t="shared" si="8"/>
        <v/>
      </c>
      <c r="AD52" s="386" t="str">
        <f t="shared" si="9"/>
        <v/>
      </c>
      <c r="AE52" s="478">
        <f t="shared" si="10"/>
        <v>0</v>
      </c>
      <c r="AF52" s="479">
        <f t="shared" si="62"/>
        <v>0</v>
      </c>
      <c r="AG52" s="479">
        <f t="shared" si="63"/>
        <v>0</v>
      </c>
      <c r="AH52" s="479">
        <f t="shared" si="11"/>
        <v>0</v>
      </c>
      <c r="AI52" s="480">
        <f t="shared" si="64"/>
        <v>0</v>
      </c>
      <c r="AJ52" s="478">
        <f t="shared" si="12"/>
        <v>0</v>
      </c>
      <c r="AK52" s="479">
        <f t="shared" si="65"/>
        <v>0</v>
      </c>
      <c r="AL52" s="479">
        <f t="shared" si="66"/>
        <v>0</v>
      </c>
      <c r="AM52" s="479">
        <f t="shared" si="67"/>
        <v>0</v>
      </c>
      <c r="AN52" s="480">
        <f t="shared" si="68"/>
        <v>0</v>
      </c>
      <c r="AO52" s="478">
        <f t="shared" si="13"/>
        <v>0</v>
      </c>
      <c r="AP52" s="479">
        <f t="shared" si="69"/>
        <v>0</v>
      </c>
      <c r="AQ52" s="479">
        <f t="shared" si="70"/>
        <v>0</v>
      </c>
      <c r="AR52" s="479">
        <f t="shared" si="71"/>
        <v>0</v>
      </c>
      <c r="AS52" s="480">
        <f t="shared" si="72"/>
        <v>0</v>
      </c>
      <c r="AT52" s="486" t="b">
        <f t="shared" si="14"/>
        <v>1</v>
      </c>
      <c r="AU52" s="56" t="b">
        <f t="shared" si="15"/>
        <v>0</v>
      </c>
      <c r="AV52" s="56" t="b">
        <f t="shared" si="16"/>
        <v>1</v>
      </c>
      <c r="AW52" s="56" t="b">
        <f t="shared" si="17"/>
        <v>1</v>
      </c>
      <c r="AX52" s="56" t="str">
        <f t="shared" si="18"/>
        <v/>
      </c>
      <c r="AY52" s="56" t="b">
        <f t="shared" si="19"/>
        <v>0</v>
      </c>
      <c r="AZ52" s="498" t="b">
        <f>IF(OR(COUNTBLANK(D52:I52)=6,AND(COUNTBLANK(D52:G52)=4,H52=0)),OR(AY53:AY$67),NOT(AY52))</f>
        <v>0</v>
      </c>
      <c r="BA52" s="56" t="b">
        <f t="shared" si="20"/>
        <v>1</v>
      </c>
      <c r="BB52" s="56" t="b">
        <f t="shared" si="83"/>
        <v>0</v>
      </c>
      <c r="BC52" s="57">
        <f t="shared" si="21"/>
        <v>0</v>
      </c>
      <c r="BD52" s="57" t="str">
        <f t="shared" si="22"/>
        <v/>
      </c>
      <c r="BE52" s="560" t="str">
        <f t="shared" si="84"/>
        <v/>
      </c>
      <c r="BF52" s="561" t="str">
        <f t="shared" si="23"/>
        <v/>
      </c>
      <c r="BG52" s="151" t="str">
        <f t="shared" si="85"/>
        <v/>
      </c>
      <c r="BH52" s="430"/>
      <c r="BI52" s="151" t="str">
        <f t="shared" si="73"/>
        <v/>
      </c>
      <c r="BJ52" s="437" t="str">
        <f t="shared" si="74"/>
        <v/>
      </c>
      <c r="BK52" s="803"/>
      <c r="BL52" s="803"/>
      <c r="BM52" s="502" t="b">
        <f t="shared" si="75"/>
        <v>0</v>
      </c>
      <c r="BN52" s="503" t="b">
        <f t="shared" si="76"/>
        <v>0</v>
      </c>
      <c r="BO52" s="504" t="b">
        <f t="shared" si="24"/>
        <v>0</v>
      </c>
      <c r="BP52" s="502" t="b">
        <f t="shared" si="25"/>
        <v>0</v>
      </c>
      <c r="BQ52" s="502" t="b">
        <f t="shared" si="26"/>
        <v>0</v>
      </c>
      <c r="BR52" s="503" t="b">
        <f t="shared" si="27"/>
        <v>0</v>
      </c>
      <c r="BS52" s="504" t="b">
        <f t="shared" si="28"/>
        <v>0</v>
      </c>
      <c r="BT52" s="502" t="b">
        <f t="shared" si="29"/>
        <v>0</v>
      </c>
      <c r="BU52" s="503" t="b">
        <f t="shared" si="77"/>
        <v>0</v>
      </c>
      <c r="BV52" s="505" t="b">
        <f t="shared" si="30"/>
        <v>0</v>
      </c>
      <c r="BW52" s="506" t="b">
        <f t="shared" si="31"/>
        <v>0</v>
      </c>
      <c r="BX52" s="475" t="str">
        <f t="shared" si="78"/>
        <v/>
      </c>
      <c r="BZ52" s="390" t="str">
        <f t="shared" si="32"/>
        <v>no data</v>
      </c>
      <c r="CB52" s="90">
        <v>25</v>
      </c>
      <c r="CC52" s="90" t="str">
        <f t="shared" si="33"/>
        <v>-</v>
      </c>
      <c r="CG52" s="187"/>
      <c r="CH52" s="64"/>
      <c r="CI52" s="64"/>
      <c r="CK52" s="137">
        <f t="shared" si="34"/>
        <v>25</v>
      </c>
      <c r="CL52" s="395">
        <f t="shared" si="35"/>
        <v>0</v>
      </c>
      <c r="CM52" s="395">
        <f t="shared" si="36"/>
        <v>0</v>
      </c>
      <c r="CN52" s="562" t="str">
        <f t="shared" si="37"/>
        <v/>
      </c>
      <c r="CO52" s="202" t="str">
        <f t="shared" si="38"/>
        <v/>
      </c>
      <c r="CP52" s="202" t="str">
        <f t="shared" si="39"/>
        <v/>
      </c>
      <c r="CQ52" s="564" t="str">
        <f t="shared" si="79"/>
        <v/>
      </c>
      <c r="CR52" s="46"/>
      <c r="CS52" s="188"/>
      <c r="CT52" s="107"/>
      <c r="CU52" s="107"/>
      <c r="CV52" s="64"/>
      <c r="CW52" s="64"/>
      <c r="CX52" s="64"/>
      <c r="CY52" s="64"/>
      <c r="CZ52" s="64"/>
      <c r="DA52" s="64"/>
      <c r="DB52" s="64"/>
      <c r="DC52" s="64"/>
      <c r="DD52" s="64"/>
      <c r="DE52" s="64"/>
      <c r="DF52" s="64"/>
      <c r="DH52" s="390" t="str">
        <f t="shared" si="40"/>
        <v>OK</v>
      </c>
      <c r="DI52" s="390" t="str">
        <f t="shared" si="41"/>
        <v>OK</v>
      </c>
      <c r="DJ52" s="390" t="str">
        <f t="shared" si="42"/>
        <v>OK</v>
      </c>
      <c r="DK52" s="390" t="str">
        <f t="shared" si="43"/>
        <v>OK</v>
      </c>
      <c r="DL52" s="396" t="str">
        <f t="shared" si="44"/>
        <v>OK</v>
      </c>
      <c r="DM52" s="373" t="str">
        <f t="shared" si="45"/>
        <v>OK</v>
      </c>
      <c r="DN52" s="373" t="str">
        <f t="shared" si="46"/>
        <v>OK</v>
      </c>
      <c r="DO52" s="373" t="str">
        <f t="shared" si="80"/>
        <v>OK</v>
      </c>
      <c r="DP52" s="373" t="str">
        <f t="shared" si="47"/>
        <v>OK</v>
      </c>
      <c r="DQ52" s="373" t="str">
        <f t="shared" si="48"/>
        <v>OK</v>
      </c>
      <c r="DR52" s="373" t="str">
        <f t="shared" si="49"/>
        <v>OK</v>
      </c>
      <c r="DS52" s="396" t="str">
        <f t="shared" si="50"/>
        <v>OK</v>
      </c>
      <c r="DT52" s="373" t="str">
        <f t="shared" si="51"/>
        <v>OK</v>
      </c>
      <c r="DU52" s="373" t="str">
        <f t="shared" si="52"/>
        <v>OK</v>
      </c>
      <c r="DV52" s="373" t="str">
        <f t="shared" si="53"/>
        <v>OK</v>
      </c>
      <c r="DW52" s="373" t="str">
        <f t="shared" si="54"/>
        <v>OK</v>
      </c>
      <c r="DX52" s="373" t="str">
        <f t="shared" si="55"/>
        <v>OK</v>
      </c>
      <c r="DY52" s="373" t="str">
        <f t="shared" si="56"/>
        <v>OK</v>
      </c>
      <c r="DZ52" s="436" t="str">
        <f t="shared" si="57"/>
        <v>OK</v>
      </c>
      <c r="EA52" s="396" t="str">
        <f t="shared" si="58"/>
        <v>OK</v>
      </c>
      <c r="EB52" s="377">
        <f t="shared" si="81"/>
        <v>0</v>
      </c>
      <c r="EC52" s="376" t="str">
        <f t="shared" si="82"/>
        <v>OK</v>
      </c>
    </row>
    <row r="53" spans="1:133" hidden="1" x14ac:dyDescent="0.2">
      <c r="A53" s="551"/>
      <c r="B53" s="518" t="str">
        <f t="shared" si="0"/>
        <v>-</v>
      </c>
      <c r="C53" s="522">
        <v>26</v>
      </c>
      <c r="D53" s="547"/>
      <c r="E53" s="539"/>
      <c r="F53" s="160"/>
      <c r="G53" s="110"/>
      <c r="H53" s="810"/>
      <c r="I53" s="811"/>
      <c r="J53" s="606"/>
      <c r="K53" s="470"/>
      <c r="L53" s="464"/>
      <c r="M53" s="465"/>
      <c r="N53" s="545"/>
      <c r="O53" s="588"/>
      <c r="P53" s="464"/>
      <c r="Q53" s="465"/>
      <c r="R53" s="650" t="str">
        <f t="shared" si="1"/>
        <v/>
      </c>
      <c r="S53" s="651" t="str">
        <f t="shared" si="59"/>
        <v/>
      </c>
      <c r="T53" s="652" t="str">
        <f t="shared" si="2"/>
        <v/>
      </c>
      <c r="V53" s="150" t="str">
        <f t="shared" si="3"/>
        <v/>
      </c>
      <c r="W53" s="472" t="str">
        <f t="shared" si="4"/>
        <v/>
      </c>
      <c r="X53" s="54" t="b">
        <f t="shared" si="60"/>
        <v>0</v>
      </c>
      <c r="Y53" s="54" t="b">
        <f t="shared" si="5"/>
        <v>0</v>
      </c>
      <c r="Z53" s="53" t="str">
        <f t="shared" si="6"/>
        <v/>
      </c>
      <c r="AA53" s="54" t="str">
        <f t="shared" si="7"/>
        <v/>
      </c>
      <c r="AB53" s="53" t="str">
        <f t="shared" si="61"/>
        <v/>
      </c>
      <c r="AC53" s="53" t="str">
        <f t="shared" si="8"/>
        <v/>
      </c>
      <c r="AD53" s="386" t="str">
        <f t="shared" si="9"/>
        <v/>
      </c>
      <c r="AE53" s="478">
        <f t="shared" si="10"/>
        <v>0</v>
      </c>
      <c r="AF53" s="479">
        <f t="shared" si="62"/>
        <v>0</v>
      </c>
      <c r="AG53" s="479">
        <f t="shared" si="63"/>
        <v>0</v>
      </c>
      <c r="AH53" s="479">
        <f t="shared" si="11"/>
        <v>0</v>
      </c>
      <c r="AI53" s="480">
        <f t="shared" si="64"/>
        <v>0</v>
      </c>
      <c r="AJ53" s="478">
        <f t="shared" si="12"/>
        <v>0</v>
      </c>
      <c r="AK53" s="479">
        <f t="shared" si="65"/>
        <v>0</v>
      </c>
      <c r="AL53" s="479">
        <f t="shared" si="66"/>
        <v>0</v>
      </c>
      <c r="AM53" s="479">
        <f t="shared" si="67"/>
        <v>0</v>
      </c>
      <c r="AN53" s="480">
        <f t="shared" si="68"/>
        <v>0</v>
      </c>
      <c r="AO53" s="478">
        <f t="shared" si="13"/>
        <v>0</v>
      </c>
      <c r="AP53" s="479">
        <f t="shared" si="69"/>
        <v>0</v>
      </c>
      <c r="AQ53" s="479">
        <f t="shared" si="70"/>
        <v>0</v>
      </c>
      <c r="AR53" s="479">
        <f t="shared" si="71"/>
        <v>0</v>
      </c>
      <c r="AS53" s="480">
        <f t="shared" si="72"/>
        <v>0</v>
      </c>
      <c r="AT53" s="486" t="b">
        <f t="shared" si="14"/>
        <v>1</v>
      </c>
      <c r="AU53" s="56" t="b">
        <f t="shared" si="15"/>
        <v>0</v>
      </c>
      <c r="AV53" s="56" t="b">
        <f t="shared" si="16"/>
        <v>1</v>
      </c>
      <c r="AW53" s="56" t="b">
        <f t="shared" si="17"/>
        <v>1</v>
      </c>
      <c r="AX53" s="56" t="str">
        <f t="shared" si="18"/>
        <v/>
      </c>
      <c r="AY53" s="56" t="b">
        <f t="shared" si="19"/>
        <v>0</v>
      </c>
      <c r="AZ53" s="498" t="b">
        <f>IF(OR(COUNTBLANK(D53:I53)=6,AND(COUNTBLANK(D53:G53)=4,H53=0)),OR(AY54:AY$67),NOT(AY53))</f>
        <v>0</v>
      </c>
      <c r="BA53" s="56" t="b">
        <f t="shared" si="20"/>
        <v>1</v>
      </c>
      <c r="BB53" s="56" t="b">
        <f t="shared" si="83"/>
        <v>0</v>
      </c>
      <c r="BC53" s="57">
        <f t="shared" si="21"/>
        <v>0</v>
      </c>
      <c r="BD53" s="57" t="str">
        <f t="shared" si="22"/>
        <v/>
      </c>
      <c r="BE53" s="560" t="str">
        <f t="shared" si="84"/>
        <v/>
      </c>
      <c r="BF53" s="561" t="str">
        <f t="shared" si="23"/>
        <v/>
      </c>
      <c r="BG53" s="151" t="str">
        <f t="shared" si="85"/>
        <v/>
      </c>
      <c r="BH53" s="430"/>
      <c r="BI53" s="151" t="str">
        <f t="shared" si="73"/>
        <v/>
      </c>
      <c r="BJ53" s="437" t="str">
        <f t="shared" si="74"/>
        <v/>
      </c>
      <c r="BK53" s="803"/>
      <c r="BL53" s="803"/>
      <c r="BM53" s="502" t="b">
        <f t="shared" si="75"/>
        <v>0</v>
      </c>
      <c r="BN53" s="503" t="b">
        <f t="shared" si="76"/>
        <v>0</v>
      </c>
      <c r="BO53" s="504" t="b">
        <f t="shared" si="24"/>
        <v>0</v>
      </c>
      <c r="BP53" s="502" t="b">
        <f t="shared" si="25"/>
        <v>0</v>
      </c>
      <c r="BQ53" s="502" t="b">
        <f t="shared" si="26"/>
        <v>0</v>
      </c>
      <c r="BR53" s="503" t="b">
        <f t="shared" si="27"/>
        <v>0</v>
      </c>
      <c r="BS53" s="504" t="b">
        <f t="shared" si="28"/>
        <v>0</v>
      </c>
      <c r="BT53" s="502" t="b">
        <f t="shared" si="29"/>
        <v>0</v>
      </c>
      <c r="BU53" s="503" t="b">
        <f t="shared" si="77"/>
        <v>0</v>
      </c>
      <c r="BV53" s="505" t="b">
        <f t="shared" si="30"/>
        <v>0</v>
      </c>
      <c r="BW53" s="506" t="b">
        <f t="shared" si="31"/>
        <v>0</v>
      </c>
      <c r="BX53" s="475" t="str">
        <f t="shared" si="78"/>
        <v/>
      </c>
      <c r="BZ53" s="390" t="str">
        <f t="shared" si="32"/>
        <v>no data</v>
      </c>
      <c r="CB53" s="90">
        <v>26</v>
      </c>
      <c r="CC53" s="90" t="str">
        <f t="shared" si="33"/>
        <v>-</v>
      </c>
      <c r="CG53" s="187"/>
      <c r="CH53" s="64"/>
      <c r="CI53" s="64"/>
      <c r="CK53" s="137">
        <f t="shared" si="34"/>
        <v>26</v>
      </c>
      <c r="CL53" s="395">
        <f t="shared" si="35"/>
        <v>0</v>
      </c>
      <c r="CM53" s="395">
        <f t="shared" si="36"/>
        <v>0</v>
      </c>
      <c r="CN53" s="562" t="str">
        <f t="shared" si="37"/>
        <v/>
      </c>
      <c r="CO53" s="202" t="str">
        <f t="shared" si="38"/>
        <v/>
      </c>
      <c r="CP53" s="202" t="str">
        <f t="shared" si="39"/>
        <v/>
      </c>
      <c r="CQ53" s="564" t="str">
        <f t="shared" si="79"/>
        <v/>
      </c>
      <c r="CR53" s="46"/>
      <c r="CS53" s="188"/>
      <c r="CT53" s="107"/>
      <c r="CU53" s="107"/>
      <c r="CV53" s="64"/>
      <c r="CW53" s="64"/>
      <c r="CX53" s="64"/>
      <c r="CY53" s="64"/>
      <c r="CZ53" s="64"/>
      <c r="DA53" s="64"/>
      <c r="DB53" s="64"/>
      <c r="DC53" s="64"/>
      <c r="DD53" s="64"/>
      <c r="DE53" s="64"/>
      <c r="DF53" s="64"/>
      <c r="DH53" s="390" t="str">
        <f t="shared" si="40"/>
        <v>OK</v>
      </c>
      <c r="DI53" s="390" t="str">
        <f t="shared" si="41"/>
        <v>OK</v>
      </c>
      <c r="DJ53" s="390" t="str">
        <f t="shared" si="42"/>
        <v>OK</v>
      </c>
      <c r="DK53" s="390" t="str">
        <f t="shared" si="43"/>
        <v>OK</v>
      </c>
      <c r="DL53" s="396" t="str">
        <f t="shared" si="44"/>
        <v>OK</v>
      </c>
      <c r="DM53" s="373" t="str">
        <f t="shared" si="45"/>
        <v>OK</v>
      </c>
      <c r="DN53" s="373" t="str">
        <f t="shared" si="46"/>
        <v>OK</v>
      </c>
      <c r="DO53" s="373" t="str">
        <f t="shared" si="80"/>
        <v>OK</v>
      </c>
      <c r="DP53" s="373" t="str">
        <f t="shared" si="47"/>
        <v>OK</v>
      </c>
      <c r="DQ53" s="373" t="str">
        <f t="shared" si="48"/>
        <v>OK</v>
      </c>
      <c r="DR53" s="373" t="str">
        <f t="shared" si="49"/>
        <v>OK</v>
      </c>
      <c r="DS53" s="396" t="str">
        <f t="shared" si="50"/>
        <v>OK</v>
      </c>
      <c r="DT53" s="373" t="str">
        <f t="shared" si="51"/>
        <v>OK</v>
      </c>
      <c r="DU53" s="373" t="str">
        <f t="shared" si="52"/>
        <v>OK</v>
      </c>
      <c r="DV53" s="373" t="str">
        <f t="shared" si="53"/>
        <v>OK</v>
      </c>
      <c r="DW53" s="373" t="str">
        <f t="shared" si="54"/>
        <v>OK</v>
      </c>
      <c r="DX53" s="373" t="str">
        <f t="shared" si="55"/>
        <v>OK</v>
      </c>
      <c r="DY53" s="373" t="str">
        <f t="shared" si="56"/>
        <v>OK</v>
      </c>
      <c r="DZ53" s="436" t="str">
        <f t="shared" si="57"/>
        <v>OK</v>
      </c>
      <c r="EA53" s="396" t="str">
        <f t="shared" si="58"/>
        <v>OK</v>
      </c>
      <c r="EB53" s="377">
        <f t="shared" si="81"/>
        <v>0</v>
      </c>
      <c r="EC53" s="376" t="str">
        <f t="shared" si="82"/>
        <v>OK</v>
      </c>
    </row>
    <row r="54" spans="1:133" hidden="1" x14ac:dyDescent="0.2">
      <c r="A54" s="551"/>
      <c r="B54" s="518" t="str">
        <f t="shared" si="0"/>
        <v>-</v>
      </c>
      <c r="C54" s="522">
        <v>27</v>
      </c>
      <c r="D54" s="547"/>
      <c r="E54" s="539"/>
      <c r="F54" s="160"/>
      <c r="G54" s="110"/>
      <c r="H54" s="810"/>
      <c r="I54" s="811"/>
      <c r="J54" s="606"/>
      <c r="K54" s="470"/>
      <c r="L54" s="464"/>
      <c r="M54" s="465"/>
      <c r="N54" s="545"/>
      <c r="O54" s="588"/>
      <c r="P54" s="464"/>
      <c r="Q54" s="465"/>
      <c r="R54" s="650" t="str">
        <f t="shared" si="1"/>
        <v/>
      </c>
      <c r="S54" s="651" t="str">
        <f t="shared" si="59"/>
        <v/>
      </c>
      <c r="T54" s="652" t="str">
        <f t="shared" si="2"/>
        <v/>
      </c>
      <c r="V54" s="150" t="str">
        <f t="shared" si="3"/>
        <v/>
      </c>
      <c r="W54" s="472" t="str">
        <f t="shared" si="4"/>
        <v/>
      </c>
      <c r="X54" s="54" t="b">
        <f t="shared" si="60"/>
        <v>0</v>
      </c>
      <c r="Y54" s="54" t="b">
        <f t="shared" si="5"/>
        <v>0</v>
      </c>
      <c r="Z54" s="53" t="str">
        <f t="shared" si="6"/>
        <v/>
      </c>
      <c r="AA54" s="54" t="str">
        <f t="shared" si="7"/>
        <v/>
      </c>
      <c r="AB54" s="53" t="str">
        <f t="shared" si="61"/>
        <v/>
      </c>
      <c r="AC54" s="53" t="str">
        <f t="shared" si="8"/>
        <v/>
      </c>
      <c r="AD54" s="386" t="str">
        <f t="shared" si="9"/>
        <v/>
      </c>
      <c r="AE54" s="478">
        <f t="shared" si="10"/>
        <v>0</v>
      </c>
      <c r="AF54" s="479">
        <f t="shared" si="62"/>
        <v>0</v>
      </c>
      <c r="AG54" s="479">
        <f t="shared" si="63"/>
        <v>0</v>
      </c>
      <c r="AH54" s="479">
        <f t="shared" si="11"/>
        <v>0</v>
      </c>
      <c r="AI54" s="480">
        <f t="shared" si="64"/>
        <v>0</v>
      </c>
      <c r="AJ54" s="478">
        <f t="shared" si="12"/>
        <v>0</v>
      </c>
      <c r="AK54" s="479">
        <f t="shared" si="65"/>
        <v>0</v>
      </c>
      <c r="AL54" s="479">
        <f t="shared" si="66"/>
        <v>0</v>
      </c>
      <c r="AM54" s="479">
        <f t="shared" si="67"/>
        <v>0</v>
      </c>
      <c r="AN54" s="480">
        <f t="shared" si="68"/>
        <v>0</v>
      </c>
      <c r="AO54" s="478">
        <f t="shared" si="13"/>
        <v>0</v>
      </c>
      <c r="AP54" s="479">
        <f t="shared" si="69"/>
        <v>0</v>
      </c>
      <c r="AQ54" s="479">
        <f t="shared" si="70"/>
        <v>0</v>
      </c>
      <c r="AR54" s="479">
        <f t="shared" si="71"/>
        <v>0</v>
      </c>
      <c r="AS54" s="480">
        <f t="shared" si="72"/>
        <v>0</v>
      </c>
      <c r="AT54" s="486" t="b">
        <f t="shared" si="14"/>
        <v>1</v>
      </c>
      <c r="AU54" s="56" t="b">
        <f t="shared" si="15"/>
        <v>0</v>
      </c>
      <c r="AV54" s="56" t="b">
        <f t="shared" si="16"/>
        <v>1</v>
      </c>
      <c r="AW54" s="56" t="b">
        <f t="shared" si="17"/>
        <v>1</v>
      </c>
      <c r="AX54" s="56" t="str">
        <f t="shared" si="18"/>
        <v/>
      </c>
      <c r="AY54" s="56" t="b">
        <f t="shared" si="19"/>
        <v>0</v>
      </c>
      <c r="AZ54" s="498" t="b">
        <f>IF(OR(COUNTBLANK(D54:I54)=6,AND(COUNTBLANK(D54:G54)=4,H54=0)),OR(AY55:AY$67),NOT(AY54))</f>
        <v>0</v>
      </c>
      <c r="BA54" s="56" t="b">
        <f t="shared" si="20"/>
        <v>1</v>
      </c>
      <c r="BB54" s="56" t="b">
        <f t="shared" si="83"/>
        <v>0</v>
      </c>
      <c r="BC54" s="57">
        <f t="shared" si="21"/>
        <v>0</v>
      </c>
      <c r="BD54" s="57" t="str">
        <f t="shared" si="22"/>
        <v/>
      </c>
      <c r="BE54" s="560" t="str">
        <f t="shared" si="84"/>
        <v/>
      </c>
      <c r="BF54" s="561" t="str">
        <f t="shared" si="23"/>
        <v/>
      </c>
      <c r="BG54" s="151" t="str">
        <f t="shared" si="85"/>
        <v/>
      </c>
      <c r="BH54" s="430"/>
      <c r="BI54" s="151" t="str">
        <f t="shared" si="73"/>
        <v/>
      </c>
      <c r="BJ54" s="437" t="str">
        <f t="shared" si="74"/>
        <v/>
      </c>
      <c r="BK54" s="803"/>
      <c r="BL54" s="803"/>
      <c r="BM54" s="502" t="b">
        <f t="shared" si="75"/>
        <v>0</v>
      </c>
      <c r="BN54" s="503" t="b">
        <f t="shared" si="76"/>
        <v>0</v>
      </c>
      <c r="BO54" s="504" t="b">
        <f t="shared" si="24"/>
        <v>0</v>
      </c>
      <c r="BP54" s="502" t="b">
        <f t="shared" si="25"/>
        <v>0</v>
      </c>
      <c r="BQ54" s="502" t="b">
        <f t="shared" si="26"/>
        <v>0</v>
      </c>
      <c r="BR54" s="503" t="b">
        <f t="shared" si="27"/>
        <v>0</v>
      </c>
      <c r="BS54" s="504" t="b">
        <f t="shared" si="28"/>
        <v>0</v>
      </c>
      <c r="BT54" s="502" t="b">
        <f t="shared" si="29"/>
        <v>0</v>
      </c>
      <c r="BU54" s="503" t="b">
        <f t="shared" si="77"/>
        <v>0</v>
      </c>
      <c r="BV54" s="505" t="b">
        <f t="shared" si="30"/>
        <v>0</v>
      </c>
      <c r="BW54" s="506" t="b">
        <f t="shared" si="31"/>
        <v>0</v>
      </c>
      <c r="BX54" s="475" t="str">
        <f t="shared" si="78"/>
        <v/>
      </c>
      <c r="BZ54" s="390" t="str">
        <f t="shared" si="32"/>
        <v>no data</v>
      </c>
      <c r="CB54" s="90">
        <v>27</v>
      </c>
      <c r="CC54" s="90" t="str">
        <f t="shared" si="33"/>
        <v>-</v>
      </c>
      <c r="CG54" s="187"/>
      <c r="CH54" s="64"/>
      <c r="CI54" s="64"/>
      <c r="CK54" s="137">
        <f t="shared" si="34"/>
        <v>27</v>
      </c>
      <c r="CL54" s="395">
        <f t="shared" si="35"/>
        <v>0</v>
      </c>
      <c r="CM54" s="395">
        <f t="shared" si="36"/>
        <v>0</v>
      </c>
      <c r="CN54" s="562" t="str">
        <f t="shared" si="37"/>
        <v/>
      </c>
      <c r="CO54" s="202" t="str">
        <f t="shared" si="38"/>
        <v/>
      </c>
      <c r="CP54" s="202" t="str">
        <f t="shared" si="39"/>
        <v/>
      </c>
      <c r="CQ54" s="564" t="str">
        <f t="shared" si="79"/>
        <v/>
      </c>
      <c r="CR54" s="46"/>
      <c r="CS54" s="188"/>
      <c r="CT54" s="107"/>
      <c r="CU54" s="107"/>
      <c r="CV54" s="64"/>
      <c r="CW54" s="64"/>
      <c r="CX54" s="64"/>
      <c r="CY54" s="64"/>
      <c r="CZ54" s="64"/>
      <c r="DA54" s="64"/>
      <c r="DB54" s="64"/>
      <c r="DC54" s="64"/>
      <c r="DD54" s="64"/>
      <c r="DE54" s="64"/>
      <c r="DF54" s="64"/>
      <c r="DH54" s="390" t="str">
        <f t="shared" si="40"/>
        <v>OK</v>
      </c>
      <c r="DI54" s="390" t="str">
        <f t="shared" si="41"/>
        <v>OK</v>
      </c>
      <c r="DJ54" s="390" t="str">
        <f t="shared" si="42"/>
        <v>OK</v>
      </c>
      <c r="DK54" s="390" t="str">
        <f t="shared" si="43"/>
        <v>OK</v>
      </c>
      <c r="DL54" s="396" t="str">
        <f t="shared" si="44"/>
        <v>OK</v>
      </c>
      <c r="DM54" s="373" t="str">
        <f t="shared" si="45"/>
        <v>OK</v>
      </c>
      <c r="DN54" s="373" t="str">
        <f t="shared" si="46"/>
        <v>OK</v>
      </c>
      <c r="DO54" s="373" t="str">
        <f t="shared" si="80"/>
        <v>OK</v>
      </c>
      <c r="DP54" s="373" t="str">
        <f t="shared" si="47"/>
        <v>OK</v>
      </c>
      <c r="DQ54" s="373" t="str">
        <f t="shared" si="48"/>
        <v>OK</v>
      </c>
      <c r="DR54" s="373" t="str">
        <f t="shared" si="49"/>
        <v>OK</v>
      </c>
      <c r="DS54" s="396" t="str">
        <f t="shared" si="50"/>
        <v>OK</v>
      </c>
      <c r="DT54" s="373" t="str">
        <f t="shared" si="51"/>
        <v>OK</v>
      </c>
      <c r="DU54" s="373" t="str">
        <f t="shared" si="52"/>
        <v>OK</v>
      </c>
      <c r="DV54" s="373" t="str">
        <f t="shared" si="53"/>
        <v>OK</v>
      </c>
      <c r="DW54" s="373" t="str">
        <f t="shared" si="54"/>
        <v>OK</v>
      </c>
      <c r="DX54" s="373" t="str">
        <f t="shared" si="55"/>
        <v>OK</v>
      </c>
      <c r="DY54" s="373" t="str">
        <f t="shared" si="56"/>
        <v>OK</v>
      </c>
      <c r="DZ54" s="436" t="str">
        <f t="shared" si="57"/>
        <v>OK</v>
      </c>
      <c r="EA54" s="396" t="str">
        <f t="shared" si="58"/>
        <v>OK</v>
      </c>
      <c r="EB54" s="377">
        <f t="shared" si="81"/>
        <v>0</v>
      </c>
      <c r="EC54" s="376" t="str">
        <f t="shared" si="82"/>
        <v>OK</v>
      </c>
    </row>
    <row r="55" spans="1:133" hidden="1" x14ac:dyDescent="0.2">
      <c r="A55" s="551"/>
      <c r="B55" s="518" t="str">
        <f t="shared" si="0"/>
        <v>-</v>
      </c>
      <c r="C55" s="522">
        <v>28</v>
      </c>
      <c r="D55" s="547"/>
      <c r="E55" s="539"/>
      <c r="F55" s="160"/>
      <c r="G55" s="110"/>
      <c r="H55" s="810"/>
      <c r="I55" s="811"/>
      <c r="J55" s="606"/>
      <c r="K55" s="470"/>
      <c r="L55" s="464"/>
      <c r="M55" s="465"/>
      <c r="N55" s="545"/>
      <c r="O55" s="588"/>
      <c r="P55" s="464"/>
      <c r="Q55" s="465"/>
      <c r="R55" s="650" t="str">
        <f t="shared" si="1"/>
        <v/>
      </c>
      <c r="S55" s="651" t="str">
        <f t="shared" si="59"/>
        <v/>
      </c>
      <c r="T55" s="652" t="str">
        <f t="shared" si="2"/>
        <v/>
      </c>
      <c r="V55" s="150" t="str">
        <f t="shared" si="3"/>
        <v/>
      </c>
      <c r="W55" s="472" t="str">
        <f t="shared" si="4"/>
        <v/>
      </c>
      <c r="X55" s="54" t="b">
        <f t="shared" si="60"/>
        <v>0</v>
      </c>
      <c r="Y55" s="54" t="b">
        <f t="shared" si="5"/>
        <v>0</v>
      </c>
      <c r="Z55" s="53" t="str">
        <f t="shared" si="6"/>
        <v/>
      </c>
      <c r="AA55" s="54" t="str">
        <f t="shared" si="7"/>
        <v/>
      </c>
      <c r="AB55" s="53" t="str">
        <f t="shared" si="61"/>
        <v/>
      </c>
      <c r="AC55" s="53" t="str">
        <f t="shared" si="8"/>
        <v/>
      </c>
      <c r="AD55" s="386" t="str">
        <f t="shared" si="9"/>
        <v/>
      </c>
      <c r="AE55" s="478">
        <f t="shared" si="10"/>
        <v>0</v>
      </c>
      <c r="AF55" s="479">
        <f t="shared" si="62"/>
        <v>0</v>
      </c>
      <c r="AG55" s="479">
        <f t="shared" si="63"/>
        <v>0</v>
      </c>
      <c r="AH55" s="479">
        <f t="shared" si="11"/>
        <v>0</v>
      </c>
      <c r="AI55" s="480">
        <f t="shared" si="64"/>
        <v>0</v>
      </c>
      <c r="AJ55" s="478">
        <f t="shared" si="12"/>
        <v>0</v>
      </c>
      <c r="AK55" s="479">
        <f t="shared" si="65"/>
        <v>0</v>
      </c>
      <c r="AL55" s="479">
        <f t="shared" si="66"/>
        <v>0</v>
      </c>
      <c r="AM55" s="479">
        <f t="shared" si="67"/>
        <v>0</v>
      </c>
      <c r="AN55" s="480">
        <f t="shared" si="68"/>
        <v>0</v>
      </c>
      <c r="AO55" s="478">
        <f t="shared" si="13"/>
        <v>0</v>
      </c>
      <c r="AP55" s="479">
        <f t="shared" si="69"/>
        <v>0</v>
      </c>
      <c r="AQ55" s="479">
        <f t="shared" si="70"/>
        <v>0</v>
      </c>
      <c r="AR55" s="479">
        <f t="shared" si="71"/>
        <v>0</v>
      </c>
      <c r="AS55" s="480">
        <f t="shared" si="72"/>
        <v>0</v>
      </c>
      <c r="AT55" s="486" t="b">
        <f t="shared" si="14"/>
        <v>1</v>
      </c>
      <c r="AU55" s="56" t="b">
        <f t="shared" si="15"/>
        <v>0</v>
      </c>
      <c r="AV55" s="56" t="b">
        <f t="shared" si="16"/>
        <v>1</v>
      </c>
      <c r="AW55" s="56" t="b">
        <f t="shared" si="17"/>
        <v>1</v>
      </c>
      <c r="AX55" s="56" t="str">
        <f t="shared" si="18"/>
        <v/>
      </c>
      <c r="AY55" s="56" t="b">
        <f t="shared" si="19"/>
        <v>0</v>
      </c>
      <c r="AZ55" s="498" t="b">
        <f>IF(OR(COUNTBLANK(D55:I55)=6,AND(COUNTBLANK(D55:G55)=4,H55=0)),OR(AY56:AY$67),NOT(AY55))</f>
        <v>0</v>
      </c>
      <c r="BA55" s="56" t="b">
        <f t="shared" si="20"/>
        <v>1</v>
      </c>
      <c r="BB55" s="56" t="b">
        <f t="shared" si="83"/>
        <v>0</v>
      </c>
      <c r="BC55" s="57">
        <f t="shared" si="21"/>
        <v>0</v>
      </c>
      <c r="BD55" s="57" t="str">
        <f t="shared" si="22"/>
        <v/>
      </c>
      <c r="BE55" s="560" t="str">
        <f t="shared" si="84"/>
        <v/>
      </c>
      <c r="BF55" s="561" t="str">
        <f t="shared" si="23"/>
        <v/>
      </c>
      <c r="BG55" s="151" t="str">
        <f t="shared" si="85"/>
        <v/>
      </c>
      <c r="BH55" s="430"/>
      <c r="BI55" s="151" t="str">
        <f t="shared" si="73"/>
        <v/>
      </c>
      <c r="BJ55" s="437" t="str">
        <f t="shared" si="74"/>
        <v/>
      </c>
      <c r="BK55" s="803"/>
      <c r="BL55" s="803"/>
      <c r="BM55" s="502" t="b">
        <f t="shared" si="75"/>
        <v>0</v>
      </c>
      <c r="BN55" s="503" t="b">
        <f t="shared" si="76"/>
        <v>0</v>
      </c>
      <c r="BO55" s="504" t="b">
        <f t="shared" si="24"/>
        <v>0</v>
      </c>
      <c r="BP55" s="502" t="b">
        <f t="shared" si="25"/>
        <v>0</v>
      </c>
      <c r="BQ55" s="502" t="b">
        <f t="shared" si="26"/>
        <v>0</v>
      </c>
      <c r="BR55" s="503" t="b">
        <f t="shared" si="27"/>
        <v>0</v>
      </c>
      <c r="BS55" s="504" t="b">
        <f t="shared" si="28"/>
        <v>0</v>
      </c>
      <c r="BT55" s="502" t="b">
        <f t="shared" si="29"/>
        <v>0</v>
      </c>
      <c r="BU55" s="503" t="b">
        <f t="shared" si="77"/>
        <v>0</v>
      </c>
      <c r="BV55" s="505" t="b">
        <f t="shared" si="30"/>
        <v>0</v>
      </c>
      <c r="BW55" s="506" t="b">
        <f t="shared" si="31"/>
        <v>0</v>
      </c>
      <c r="BX55" s="475" t="str">
        <f t="shared" si="78"/>
        <v/>
      </c>
      <c r="BZ55" s="390" t="str">
        <f t="shared" si="32"/>
        <v>no data</v>
      </c>
      <c r="CB55" s="90">
        <v>28</v>
      </c>
      <c r="CC55" s="90" t="str">
        <f t="shared" si="33"/>
        <v>-</v>
      </c>
      <c r="CG55" s="187"/>
      <c r="CH55" s="64"/>
      <c r="CI55" s="64"/>
      <c r="CK55" s="137">
        <f t="shared" si="34"/>
        <v>28</v>
      </c>
      <c r="CL55" s="395">
        <f t="shared" si="35"/>
        <v>0</v>
      </c>
      <c r="CM55" s="395">
        <f t="shared" si="36"/>
        <v>0</v>
      </c>
      <c r="CN55" s="562" t="str">
        <f t="shared" si="37"/>
        <v/>
      </c>
      <c r="CO55" s="202" t="str">
        <f t="shared" si="38"/>
        <v/>
      </c>
      <c r="CP55" s="202" t="str">
        <f t="shared" si="39"/>
        <v/>
      </c>
      <c r="CQ55" s="564" t="str">
        <f t="shared" si="79"/>
        <v/>
      </c>
      <c r="CR55" s="46"/>
      <c r="CS55" s="188"/>
      <c r="CT55" s="107"/>
      <c r="CU55" s="107"/>
      <c r="CV55" s="64"/>
      <c r="CW55" s="64"/>
      <c r="CX55" s="64"/>
      <c r="CY55" s="64"/>
      <c r="CZ55" s="64"/>
      <c r="DA55" s="64"/>
      <c r="DB55" s="64"/>
      <c r="DC55" s="64"/>
      <c r="DD55" s="64"/>
      <c r="DE55" s="64"/>
      <c r="DF55" s="64"/>
      <c r="DH55" s="390" t="str">
        <f t="shared" si="40"/>
        <v>OK</v>
      </c>
      <c r="DI55" s="390" t="str">
        <f t="shared" si="41"/>
        <v>OK</v>
      </c>
      <c r="DJ55" s="390" t="str">
        <f t="shared" si="42"/>
        <v>OK</v>
      </c>
      <c r="DK55" s="390" t="str">
        <f t="shared" si="43"/>
        <v>OK</v>
      </c>
      <c r="DL55" s="396" t="str">
        <f t="shared" si="44"/>
        <v>OK</v>
      </c>
      <c r="DM55" s="373" t="str">
        <f t="shared" si="45"/>
        <v>OK</v>
      </c>
      <c r="DN55" s="373" t="str">
        <f t="shared" si="46"/>
        <v>OK</v>
      </c>
      <c r="DO55" s="373" t="str">
        <f t="shared" si="80"/>
        <v>OK</v>
      </c>
      <c r="DP55" s="373" t="str">
        <f t="shared" si="47"/>
        <v>OK</v>
      </c>
      <c r="DQ55" s="373" t="str">
        <f t="shared" si="48"/>
        <v>OK</v>
      </c>
      <c r="DR55" s="373" t="str">
        <f t="shared" si="49"/>
        <v>OK</v>
      </c>
      <c r="DS55" s="396" t="str">
        <f t="shared" si="50"/>
        <v>OK</v>
      </c>
      <c r="DT55" s="373" t="str">
        <f t="shared" si="51"/>
        <v>OK</v>
      </c>
      <c r="DU55" s="373" t="str">
        <f t="shared" si="52"/>
        <v>OK</v>
      </c>
      <c r="DV55" s="373" t="str">
        <f t="shared" si="53"/>
        <v>OK</v>
      </c>
      <c r="DW55" s="373" t="str">
        <f t="shared" si="54"/>
        <v>OK</v>
      </c>
      <c r="DX55" s="373" t="str">
        <f t="shared" si="55"/>
        <v>OK</v>
      </c>
      <c r="DY55" s="373" t="str">
        <f t="shared" si="56"/>
        <v>OK</v>
      </c>
      <c r="DZ55" s="436" t="str">
        <f t="shared" si="57"/>
        <v>OK</v>
      </c>
      <c r="EA55" s="396" t="str">
        <f t="shared" si="58"/>
        <v>OK</v>
      </c>
      <c r="EB55" s="377">
        <f t="shared" si="81"/>
        <v>0</v>
      </c>
      <c r="EC55" s="376" t="str">
        <f t="shared" si="82"/>
        <v>OK</v>
      </c>
    </row>
    <row r="56" spans="1:133" hidden="1" x14ac:dyDescent="0.2">
      <c r="A56" s="551"/>
      <c r="B56" s="518" t="str">
        <f t="shared" si="0"/>
        <v>-</v>
      </c>
      <c r="C56" s="522">
        <v>29</v>
      </c>
      <c r="D56" s="547"/>
      <c r="E56" s="539"/>
      <c r="F56" s="160"/>
      <c r="G56" s="110"/>
      <c r="H56" s="810"/>
      <c r="I56" s="811"/>
      <c r="J56" s="606"/>
      <c r="K56" s="470"/>
      <c r="L56" s="464"/>
      <c r="M56" s="465"/>
      <c r="N56" s="545"/>
      <c r="O56" s="588"/>
      <c r="P56" s="464"/>
      <c r="Q56" s="465"/>
      <c r="R56" s="650" t="str">
        <f t="shared" si="1"/>
        <v/>
      </c>
      <c r="S56" s="651" t="str">
        <f t="shared" si="59"/>
        <v/>
      </c>
      <c r="T56" s="652" t="str">
        <f t="shared" si="2"/>
        <v/>
      </c>
      <c r="V56" s="150" t="str">
        <f t="shared" si="3"/>
        <v/>
      </c>
      <c r="W56" s="472" t="str">
        <f t="shared" si="4"/>
        <v/>
      </c>
      <c r="X56" s="54" t="b">
        <f t="shared" si="60"/>
        <v>0</v>
      </c>
      <c r="Y56" s="54" t="b">
        <f t="shared" si="5"/>
        <v>0</v>
      </c>
      <c r="Z56" s="53" t="str">
        <f t="shared" si="6"/>
        <v/>
      </c>
      <c r="AA56" s="54" t="str">
        <f t="shared" si="7"/>
        <v/>
      </c>
      <c r="AB56" s="53" t="str">
        <f t="shared" si="61"/>
        <v/>
      </c>
      <c r="AC56" s="53" t="str">
        <f t="shared" si="8"/>
        <v/>
      </c>
      <c r="AD56" s="386" t="str">
        <f t="shared" si="9"/>
        <v/>
      </c>
      <c r="AE56" s="478">
        <f t="shared" si="10"/>
        <v>0</v>
      </c>
      <c r="AF56" s="479">
        <f t="shared" si="62"/>
        <v>0</v>
      </c>
      <c r="AG56" s="479">
        <f t="shared" si="63"/>
        <v>0</v>
      </c>
      <c r="AH56" s="479">
        <f t="shared" si="11"/>
        <v>0</v>
      </c>
      <c r="AI56" s="480">
        <f t="shared" si="64"/>
        <v>0</v>
      </c>
      <c r="AJ56" s="478">
        <f t="shared" si="12"/>
        <v>0</v>
      </c>
      <c r="AK56" s="479">
        <f t="shared" si="65"/>
        <v>0</v>
      </c>
      <c r="AL56" s="479">
        <f t="shared" si="66"/>
        <v>0</v>
      </c>
      <c r="AM56" s="479">
        <f t="shared" si="67"/>
        <v>0</v>
      </c>
      <c r="AN56" s="480">
        <f t="shared" si="68"/>
        <v>0</v>
      </c>
      <c r="AO56" s="478">
        <f t="shared" si="13"/>
        <v>0</v>
      </c>
      <c r="AP56" s="479">
        <f t="shared" si="69"/>
        <v>0</v>
      </c>
      <c r="AQ56" s="479">
        <f t="shared" si="70"/>
        <v>0</v>
      </c>
      <c r="AR56" s="479">
        <f t="shared" si="71"/>
        <v>0</v>
      </c>
      <c r="AS56" s="480">
        <f t="shared" si="72"/>
        <v>0</v>
      </c>
      <c r="AT56" s="486" t="b">
        <f t="shared" si="14"/>
        <v>1</v>
      </c>
      <c r="AU56" s="56" t="b">
        <f t="shared" si="15"/>
        <v>0</v>
      </c>
      <c r="AV56" s="56" t="b">
        <f t="shared" si="16"/>
        <v>1</v>
      </c>
      <c r="AW56" s="56" t="b">
        <f t="shared" si="17"/>
        <v>1</v>
      </c>
      <c r="AX56" s="56" t="str">
        <f t="shared" si="18"/>
        <v/>
      </c>
      <c r="AY56" s="56" t="b">
        <f t="shared" si="19"/>
        <v>0</v>
      </c>
      <c r="AZ56" s="498" t="b">
        <f>IF(OR(COUNTBLANK(D56:I56)=6,AND(COUNTBLANK(D56:G56)=4,H56=0)),OR(AY57:AY$67),NOT(AY56))</f>
        <v>0</v>
      </c>
      <c r="BA56" s="56" t="b">
        <f t="shared" si="20"/>
        <v>1</v>
      </c>
      <c r="BB56" s="56" t="b">
        <f t="shared" si="83"/>
        <v>0</v>
      </c>
      <c r="BC56" s="57">
        <f t="shared" si="21"/>
        <v>0</v>
      </c>
      <c r="BD56" s="57" t="str">
        <f t="shared" si="22"/>
        <v/>
      </c>
      <c r="BE56" s="560" t="str">
        <f t="shared" si="84"/>
        <v/>
      </c>
      <c r="BF56" s="561" t="str">
        <f t="shared" si="23"/>
        <v/>
      </c>
      <c r="BG56" s="151" t="str">
        <f t="shared" si="85"/>
        <v/>
      </c>
      <c r="BH56" s="430"/>
      <c r="BI56" s="151" t="str">
        <f t="shared" si="73"/>
        <v/>
      </c>
      <c r="BJ56" s="437" t="str">
        <f t="shared" si="74"/>
        <v/>
      </c>
      <c r="BK56" s="803"/>
      <c r="BL56" s="803"/>
      <c r="BM56" s="502" t="b">
        <f t="shared" si="75"/>
        <v>0</v>
      </c>
      <c r="BN56" s="503" t="b">
        <f t="shared" si="76"/>
        <v>0</v>
      </c>
      <c r="BO56" s="504" t="b">
        <f t="shared" si="24"/>
        <v>0</v>
      </c>
      <c r="BP56" s="502" t="b">
        <f t="shared" si="25"/>
        <v>0</v>
      </c>
      <c r="BQ56" s="502" t="b">
        <f t="shared" si="26"/>
        <v>0</v>
      </c>
      <c r="BR56" s="503" t="b">
        <f t="shared" si="27"/>
        <v>0</v>
      </c>
      <c r="BS56" s="504" t="b">
        <f t="shared" si="28"/>
        <v>0</v>
      </c>
      <c r="BT56" s="502" t="b">
        <f t="shared" si="29"/>
        <v>0</v>
      </c>
      <c r="BU56" s="503" t="b">
        <f t="shared" si="77"/>
        <v>0</v>
      </c>
      <c r="BV56" s="505" t="b">
        <f t="shared" si="30"/>
        <v>0</v>
      </c>
      <c r="BW56" s="506" t="b">
        <f t="shared" si="31"/>
        <v>0</v>
      </c>
      <c r="BX56" s="475" t="str">
        <f t="shared" si="78"/>
        <v/>
      </c>
      <c r="BZ56" s="390" t="str">
        <f t="shared" si="32"/>
        <v>no data</v>
      </c>
      <c r="CB56" s="90">
        <v>29</v>
      </c>
      <c r="CC56" s="90" t="str">
        <f t="shared" si="33"/>
        <v>-</v>
      </c>
      <c r="CG56" s="187"/>
      <c r="CH56" s="64"/>
      <c r="CI56" s="64"/>
      <c r="CK56" s="137">
        <f t="shared" si="34"/>
        <v>29</v>
      </c>
      <c r="CL56" s="395">
        <f t="shared" si="35"/>
        <v>0</v>
      </c>
      <c r="CM56" s="395">
        <f t="shared" si="36"/>
        <v>0</v>
      </c>
      <c r="CN56" s="562" t="str">
        <f t="shared" si="37"/>
        <v/>
      </c>
      <c r="CO56" s="202" t="str">
        <f t="shared" si="38"/>
        <v/>
      </c>
      <c r="CP56" s="202" t="str">
        <f t="shared" si="39"/>
        <v/>
      </c>
      <c r="CQ56" s="564" t="str">
        <f t="shared" si="79"/>
        <v/>
      </c>
      <c r="CR56" s="46"/>
      <c r="CS56" s="188"/>
      <c r="CT56" s="107"/>
      <c r="CU56" s="107"/>
      <c r="CV56" s="64"/>
      <c r="CW56" s="64"/>
      <c r="CX56" s="64"/>
      <c r="CY56" s="64"/>
      <c r="CZ56" s="64"/>
      <c r="DA56" s="64"/>
      <c r="DB56" s="64"/>
      <c r="DC56" s="64"/>
      <c r="DD56" s="64"/>
      <c r="DE56" s="64"/>
      <c r="DF56" s="64"/>
      <c r="DH56" s="390" t="str">
        <f t="shared" si="40"/>
        <v>OK</v>
      </c>
      <c r="DI56" s="390" t="str">
        <f t="shared" si="41"/>
        <v>OK</v>
      </c>
      <c r="DJ56" s="390" t="str">
        <f t="shared" si="42"/>
        <v>OK</v>
      </c>
      <c r="DK56" s="390" t="str">
        <f t="shared" si="43"/>
        <v>OK</v>
      </c>
      <c r="DL56" s="396" t="str">
        <f t="shared" si="44"/>
        <v>OK</v>
      </c>
      <c r="DM56" s="373" t="str">
        <f t="shared" si="45"/>
        <v>OK</v>
      </c>
      <c r="DN56" s="373" t="str">
        <f t="shared" si="46"/>
        <v>OK</v>
      </c>
      <c r="DO56" s="373" t="str">
        <f t="shared" si="80"/>
        <v>OK</v>
      </c>
      <c r="DP56" s="373" t="str">
        <f t="shared" si="47"/>
        <v>OK</v>
      </c>
      <c r="DQ56" s="373" t="str">
        <f t="shared" si="48"/>
        <v>OK</v>
      </c>
      <c r="DR56" s="373" t="str">
        <f t="shared" si="49"/>
        <v>OK</v>
      </c>
      <c r="DS56" s="396" t="str">
        <f t="shared" si="50"/>
        <v>OK</v>
      </c>
      <c r="DT56" s="373" t="str">
        <f t="shared" si="51"/>
        <v>OK</v>
      </c>
      <c r="DU56" s="373" t="str">
        <f t="shared" si="52"/>
        <v>OK</v>
      </c>
      <c r="DV56" s="373" t="str">
        <f t="shared" si="53"/>
        <v>OK</v>
      </c>
      <c r="DW56" s="373" t="str">
        <f t="shared" si="54"/>
        <v>OK</v>
      </c>
      <c r="DX56" s="373" t="str">
        <f t="shared" si="55"/>
        <v>OK</v>
      </c>
      <c r="DY56" s="373" t="str">
        <f t="shared" si="56"/>
        <v>OK</v>
      </c>
      <c r="DZ56" s="436" t="str">
        <f t="shared" si="57"/>
        <v>OK</v>
      </c>
      <c r="EA56" s="396" t="str">
        <f t="shared" si="58"/>
        <v>OK</v>
      </c>
      <c r="EB56" s="377">
        <f t="shared" si="81"/>
        <v>0</v>
      </c>
      <c r="EC56" s="376" t="str">
        <f t="shared" si="82"/>
        <v>OK</v>
      </c>
    </row>
    <row r="57" spans="1:133" hidden="1" x14ac:dyDescent="0.2">
      <c r="A57" s="551"/>
      <c r="B57" s="518" t="str">
        <f t="shared" si="0"/>
        <v>-</v>
      </c>
      <c r="C57" s="522">
        <v>30</v>
      </c>
      <c r="D57" s="547"/>
      <c r="E57" s="539"/>
      <c r="F57" s="160"/>
      <c r="G57" s="110"/>
      <c r="H57" s="810"/>
      <c r="I57" s="811"/>
      <c r="J57" s="606"/>
      <c r="K57" s="470"/>
      <c r="L57" s="464"/>
      <c r="M57" s="465"/>
      <c r="N57" s="545"/>
      <c r="O57" s="588"/>
      <c r="P57" s="464"/>
      <c r="Q57" s="465"/>
      <c r="R57" s="650" t="str">
        <f t="shared" si="1"/>
        <v/>
      </c>
      <c r="S57" s="651" t="str">
        <f t="shared" si="59"/>
        <v/>
      </c>
      <c r="T57" s="652" t="str">
        <f t="shared" si="2"/>
        <v/>
      </c>
      <c r="V57" s="150" t="str">
        <f t="shared" si="3"/>
        <v/>
      </c>
      <c r="W57" s="472" t="str">
        <f t="shared" si="4"/>
        <v/>
      </c>
      <c r="X57" s="54" t="b">
        <f t="shared" si="60"/>
        <v>0</v>
      </c>
      <c r="Y57" s="54" t="b">
        <f t="shared" si="5"/>
        <v>0</v>
      </c>
      <c r="Z57" s="53" t="str">
        <f t="shared" si="6"/>
        <v/>
      </c>
      <c r="AA57" s="54" t="str">
        <f t="shared" si="7"/>
        <v/>
      </c>
      <c r="AB57" s="53" t="str">
        <f t="shared" si="61"/>
        <v/>
      </c>
      <c r="AC57" s="53" t="str">
        <f t="shared" si="8"/>
        <v/>
      </c>
      <c r="AD57" s="386" t="str">
        <f t="shared" si="9"/>
        <v/>
      </c>
      <c r="AE57" s="478">
        <f t="shared" si="10"/>
        <v>0</v>
      </c>
      <c r="AF57" s="479">
        <f t="shared" si="62"/>
        <v>0</v>
      </c>
      <c r="AG57" s="479">
        <f t="shared" si="63"/>
        <v>0</v>
      </c>
      <c r="AH57" s="479">
        <f t="shared" si="11"/>
        <v>0</v>
      </c>
      <c r="AI57" s="480">
        <f t="shared" si="64"/>
        <v>0</v>
      </c>
      <c r="AJ57" s="478">
        <f t="shared" si="12"/>
        <v>0</v>
      </c>
      <c r="AK57" s="479">
        <f t="shared" si="65"/>
        <v>0</v>
      </c>
      <c r="AL57" s="479">
        <f t="shared" si="66"/>
        <v>0</v>
      </c>
      <c r="AM57" s="479">
        <f t="shared" si="67"/>
        <v>0</v>
      </c>
      <c r="AN57" s="480">
        <f t="shared" si="68"/>
        <v>0</v>
      </c>
      <c r="AO57" s="478">
        <f t="shared" si="13"/>
        <v>0</v>
      </c>
      <c r="AP57" s="479">
        <f t="shared" si="69"/>
        <v>0</v>
      </c>
      <c r="AQ57" s="479">
        <f t="shared" si="70"/>
        <v>0</v>
      </c>
      <c r="AR57" s="479">
        <f t="shared" si="71"/>
        <v>0</v>
      </c>
      <c r="AS57" s="480">
        <f t="shared" si="72"/>
        <v>0</v>
      </c>
      <c r="AT57" s="486" t="b">
        <f t="shared" si="14"/>
        <v>1</v>
      </c>
      <c r="AU57" s="56" t="b">
        <f t="shared" si="15"/>
        <v>0</v>
      </c>
      <c r="AV57" s="56" t="b">
        <f t="shared" si="16"/>
        <v>1</v>
      </c>
      <c r="AW57" s="56" t="b">
        <f t="shared" si="17"/>
        <v>1</v>
      </c>
      <c r="AX57" s="56" t="str">
        <f t="shared" si="18"/>
        <v/>
      </c>
      <c r="AY57" s="56" t="b">
        <f t="shared" si="19"/>
        <v>0</v>
      </c>
      <c r="AZ57" s="498" t="b">
        <f>IF(OR(COUNTBLANK(D57:I57)=6,AND(COUNTBLANK(D57:G57)=4,H57=0)),OR(AY58:AY$67),NOT(AY57))</f>
        <v>0</v>
      </c>
      <c r="BA57" s="56" t="b">
        <f t="shared" si="20"/>
        <v>1</v>
      </c>
      <c r="BB57" s="56" t="b">
        <f t="shared" si="83"/>
        <v>0</v>
      </c>
      <c r="BC57" s="57">
        <f t="shared" si="21"/>
        <v>0</v>
      </c>
      <c r="BD57" s="57" t="str">
        <f t="shared" si="22"/>
        <v/>
      </c>
      <c r="BE57" s="560" t="str">
        <f t="shared" si="84"/>
        <v/>
      </c>
      <c r="BF57" s="561" t="str">
        <f t="shared" si="23"/>
        <v/>
      </c>
      <c r="BG57" s="151" t="str">
        <f t="shared" si="85"/>
        <v/>
      </c>
      <c r="BH57" s="430"/>
      <c r="BI57" s="151" t="str">
        <f t="shared" si="73"/>
        <v/>
      </c>
      <c r="BJ57" s="437" t="str">
        <f t="shared" si="74"/>
        <v/>
      </c>
      <c r="BK57" s="803"/>
      <c r="BL57" s="803"/>
      <c r="BM57" s="502" t="b">
        <f t="shared" si="75"/>
        <v>0</v>
      </c>
      <c r="BN57" s="503" t="b">
        <f t="shared" si="76"/>
        <v>0</v>
      </c>
      <c r="BO57" s="504" t="b">
        <f t="shared" si="24"/>
        <v>0</v>
      </c>
      <c r="BP57" s="502" t="b">
        <f t="shared" si="25"/>
        <v>0</v>
      </c>
      <c r="BQ57" s="502" t="b">
        <f t="shared" si="26"/>
        <v>0</v>
      </c>
      <c r="BR57" s="503" t="b">
        <f t="shared" si="27"/>
        <v>0</v>
      </c>
      <c r="BS57" s="504" t="b">
        <f t="shared" si="28"/>
        <v>0</v>
      </c>
      <c r="BT57" s="502" t="b">
        <f t="shared" si="29"/>
        <v>0</v>
      </c>
      <c r="BU57" s="503" t="b">
        <f t="shared" si="77"/>
        <v>0</v>
      </c>
      <c r="BV57" s="505" t="b">
        <f t="shared" si="30"/>
        <v>0</v>
      </c>
      <c r="BW57" s="506" t="b">
        <f t="shared" si="31"/>
        <v>0</v>
      </c>
      <c r="BX57" s="475" t="str">
        <f t="shared" si="78"/>
        <v/>
      </c>
      <c r="BZ57" s="390" t="str">
        <f t="shared" si="32"/>
        <v>no data</v>
      </c>
      <c r="CB57" s="90">
        <v>30</v>
      </c>
      <c r="CC57" s="90" t="str">
        <f t="shared" si="33"/>
        <v>-</v>
      </c>
      <c r="CG57" s="187"/>
      <c r="CH57" s="64"/>
      <c r="CI57" s="64"/>
      <c r="CK57" s="137">
        <f t="shared" si="34"/>
        <v>30</v>
      </c>
      <c r="CL57" s="395">
        <f t="shared" si="35"/>
        <v>0</v>
      </c>
      <c r="CM57" s="395">
        <f t="shared" si="36"/>
        <v>0</v>
      </c>
      <c r="CN57" s="562" t="str">
        <f t="shared" si="37"/>
        <v/>
      </c>
      <c r="CO57" s="202" t="str">
        <f t="shared" si="38"/>
        <v/>
      </c>
      <c r="CP57" s="202" t="str">
        <f t="shared" si="39"/>
        <v/>
      </c>
      <c r="CQ57" s="564" t="str">
        <f t="shared" si="79"/>
        <v/>
      </c>
      <c r="CR57" s="46"/>
      <c r="CS57" s="188"/>
      <c r="CT57" s="107"/>
      <c r="CU57" s="107"/>
      <c r="CV57" s="64"/>
      <c r="CW57" s="64"/>
      <c r="CX57" s="64"/>
      <c r="CY57" s="64"/>
      <c r="CZ57" s="64"/>
      <c r="DA57" s="64"/>
      <c r="DB57" s="64"/>
      <c r="DC57" s="64"/>
      <c r="DD57" s="64"/>
      <c r="DE57" s="64"/>
      <c r="DF57" s="64"/>
      <c r="DH57" s="390" t="str">
        <f t="shared" si="40"/>
        <v>OK</v>
      </c>
      <c r="DI57" s="390" t="str">
        <f t="shared" si="41"/>
        <v>OK</v>
      </c>
      <c r="DJ57" s="390" t="str">
        <f t="shared" si="42"/>
        <v>OK</v>
      </c>
      <c r="DK57" s="390" t="str">
        <f t="shared" si="43"/>
        <v>OK</v>
      </c>
      <c r="DL57" s="396" t="str">
        <f t="shared" si="44"/>
        <v>OK</v>
      </c>
      <c r="DM57" s="373" t="str">
        <f t="shared" si="45"/>
        <v>OK</v>
      </c>
      <c r="DN57" s="373" t="str">
        <f t="shared" si="46"/>
        <v>OK</v>
      </c>
      <c r="DO57" s="373" t="str">
        <f t="shared" si="80"/>
        <v>OK</v>
      </c>
      <c r="DP57" s="373" t="str">
        <f t="shared" si="47"/>
        <v>OK</v>
      </c>
      <c r="DQ57" s="373" t="str">
        <f t="shared" si="48"/>
        <v>OK</v>
      </c>
      <c r="DR57" s="373" t="str">
        <f t="shared" si="49"/>
        <v>OK</v>
      </c>
      <c r="DS57" s="396" t="str">
        <f t="shared" si="50"/>
        <v>OK</v>
      </c>
      <c r="DT57" s="373" t="str">
        <f t="shared" si="51"/>
        <v>OK</v>
      </c>
      <c r="DU57" s="373" t="str">
        <f t="shared" si="52"/>
        <v>OK</v>
      </c>
      <c r="DV57" s="373" t="str">
        <f t="shared" si="53"/>
        <v>OK</v>
      </c>
      <c r="DW57" s="373" t="str">
        <f t="shared" si="54"/>
        <v>OK</v>
      </c>
      <c r="DX57" s="373" t="str">
        <f t="shared" si="55"/>
        <v>OK</v>
      </c>
      <c r="DY57" s="373" t="str">
        <f t="shared" si="56"/>
        <v>OK</v>
      </c>
      <c r="DZ57" s="436" t="str">
        <f t="shared" si="57"/>
        <v>OK</v>
      </c>
      <c r="EA57" s="396" t="str">
        <f t="shared" si="58"/>
        <v>OK</v>
      </c>
      <c r="EB57" s="377">
        <f t="shared" si="81"/>
        <v>0</v>
      </c>
      <c r="EC57" s="376" t="str">
        <f t="shared" si="82"/>
        <v>OK</v>
      </c>
    </row>
    <row r="58" spans="1:133" hidden="1" x14ac:dyDescent="0.2">
      <c r="A58" s="551"/>
      <c r="B58" s="518" t="str">
        <f t="shared" si="0"/>
        <v>-</v>
      </c>
      <c r="C58" s="522">
        <v>31</v>
      </c>
      <c r="D58" s="547"/>
      <c r="E58" s="539"/>
      <c r="F58" s="160"/>
      <c r="G58" s="110"/>
      <c r="H58" s="810"/>
      <c r="I58" s="811"/>
      <c r="J58" s="606"/>
      <c r="K58" s="470"/>
      <c r="L58" s="464"/>
      <c r="M58" s="465"/>
      <c r="N58" s="545"/>
      <c r="O58" s="588"/>
      <c r="P58" s="464"/>
      <c r="Q58" s="465"/>
      <c r="R58" s="650" t="str">
        <f t="shared" si="1"/>
        <v/>
      </c>
      <c r="S58" s="651" t="str">
        <f t="shared" si="59"/>
        <v/>
      </c>
      <c r="T58" s="652" t="str">
        <f t="shared" si="2"/>
        <v/>
      </c>
      <c r="V58" s="150" t="str">
        <f t="shared" si="3"/>
        <v/>
      </c>
      <c r="W58" s="472" t="str">
        <f t="shared" si="4"/>
        <v/>
      </c>
      <c r="X58" s="54" t="b">
        <f t="shared" si="60"/>
        <v>0</v>
      </c>
      <c r="Y58" s="54" t="b">
        <f t="shared" si="5"/>
        <v>0</v>
      </c>
      <c r="Z58" s="53" t="str">
        <f t="shared" si="6"/>
        <v/>
      </c>
      <c r="AA58" s="54" t="str">
        <f t="shared" si="7"/>
        <v/>
      </c>
      <c r="AB58" s="53" t="str">
        <f t="shared" si="61"/>
        <v/>
      </c>
      <c r="AC58" s="53" t="str">
        <f t="shared" si="8"/>
        <v/>
      </c>
      <c r="AD58" s="386" t="str">
        <f t="shared" si="9"/>
        <v/>
      </c>
      <c r="AE58" s="478">
        <f t="shared" si="10"/>
        <v>0</v>
      </c>
      <c r="AF58" s="479">
        <f t="shared" si="62"/>
        <v>0</v>
      </c>
      <c r="AG58" s="479">
        <f t="shared" si="63"/>
        <v>0</v>
      </c>
      <c r="AH58" s="479">
        <f t="shared" si="11"/>
        <v>0</v>
      </c>
      <c r="AI58" s="480">
        <f t="shared" si="64"/>
        <v>0</v>
      </c>
      <c r="AJ58" s="478">
        <f t="shared" si="12"/>
        <v>0</v>
      </c>
      <c r="AK58" s="479">
        <f t="shared" si="65"/>
        <v>0</v>
      </c>
      <c r="AL58" s="479">
        <f t="shared" si="66"/>
        <v>0</v>
      </c>
      <c r="AM58" s="479">
        <f t="shared" si="67"/>
        <v>0</v>
      </c>
      <c r="AN58" s="480">
        <f t="shared" si="68"/>
        <v>0</v>
      </c>
      <c r="AO58" s="478">
        <f t="shared" si="13"/>
        <v>0</v>
      </c>
      <c r="AP58" s="479">
        <f t="shared" si="69"/>
        <v>0</v>
      </c>
      <c r="AQ58" s="479">
        <f t="shared" si="70"/>
        <v>0</v>
      </c>
      <c r="AR58" s="479">
        <f t="shared" si="71"/>
        <v>0</v>
      </c>
      <c r="AS58" s="480">
        <f t="shared" si="72"/>
        <v>0</v>
      </c>
      <c r="AT58" s="486" t="b">
        <f t="shared" si="14"/>
        <v>1</v>
      </c>
      <c r="AU58" s="56" t="b">
        <f t="shared" si="15"/>
        <v>0</v>
      </c>
      <c r="AV58" s="56" t="b">
        <f t="shared" si="16"/>
        <v>1</v>
      </c>
      <c r="AW58" s="56" t="b">
        <f t="shared" si="17"/>
        <v>1</v>
      </c>
      <c r="AX58" s="56" t="str">
        <f t="shared" si="18"/>
        <v/>
      </c>
      <c r="AY58" s="56" t="b">
        <f t="shared" si="19"/>
        <v>0</v>
      </c>
      <c r="AZ58" s="498" t="b">
        <f>IF(OR(COUNTBLANK(D58:I58)=6,AND(COUNTBLANK(D58:G58)=4,H58=0)),OR(AY59:AY$67),NOT(AY58))</f>
        <v>0</v>
      </c>
      <c r="BA58" s="56" t="b">
        <f t="shared" si="20"/>
        <v>1</v>
      </c>
      <c r="BB58" s="56" t="b">
        <f t="shared" si="83"/>
        <v>0</v>
      </c>
      <c r="BC58" s="57">
        <f t="shared" si="21"/>
        <v>0</v>
      </c>
      <c r="BD58" s="57" t="str">
        <f t="shared" si="22"/>
        <v/>
      </c>
      <c r="BE58" s="560" t="str">
        <f t="shared" si="84"/>
        <v/>
      </c>
      <c r="BF58" s="561" t="str">
        <f t="shared" si="23"/>
        <v/>
      </c>
      <c r="BG58" s="151" t="str">
        <f t="shared" si="85"/>
        <v/>
      </c>
      <c r="BH58" s="430"/>
      <c r="BI58" s="151" t="str">
        <f t="shared" si="73"/>
        <v/>
      </c>
      <c r="BJ58" s="437" t="str">
        <f t="shared" si="74"/>
        <v/>
      </c>
      <c r="BK58" s="803"/>
      <c r="BL58" s="803"/>
      <c r="BM58" s="502" t="b">
        <f t="shared" si="75"/>
        <v>0</v>
      </c>
      <c r="BN58" s="503" t="b">
        <f t="shared" si="76"/>
        <v>0</v>
      </c>
      <c r="BO58" s="504" t="b">
        <f t="shared" si="24"/>
        <v>0</v>
      </c>
      <c r="BP58" s="502" t="b">
        <f t="shared" si="25"/>
        <v>0</v>
      </c>
      <c r="BQ58" s="502" t="b">
        <f t="shared" si="26"/>
        <v>0</v>
      </c>
      <c r="BR58" s="503" t="b">
        <f t="shared" si="27"/>
        <v>0</v>
      </c>
      <c r="BS58" s="504" t="b">
        <f t="shared" si="28"/>
        <v>0</v>
      </c>
      <c r="BT58" s="502" t="b">
        <f t="shared" si="29"/>
        <v>0</v>
      </c>
      <c r="BU58" s="503" t="b">
        <f t="shared" si="77"/>
        <v>0</v>
      </c>
      <c r="BV58" s="505" t="b">
        <f t="shared" si="30"/>
        <v>0</v>
      </c>
      <c r="BW58" s="506" t="b">
        <f t="shared" si="31"/>
        <v>0</v>
      </c>
      <c r="BX58" s="475" t="str">
        <f t="shared" si="78"/>
        <v/>
      </c>
      <c r="BZ58" s="390" t="str">
        <f t="shared" si="32"/>
        <v>no data</v>
      </c>
      <c r="CB58" s="90">
        <v>31</v>
      </c>
      <c r="CC58" s="90" t="str">
        <f t="shared" si="33"/>
        <v>-</v>
      </c>
      <c r="CG58" s="187"/>
      <c r="CH58" s="64"/>
      <c r="CI58" s="64"/>
      <c r="CK58" s="137">
        <f t="shared" si="34"/>
        <v>31</v>
      </c>
      <c r="CL58" s="395">
        <f t="shared" si="35"/>
        <v>0</v>
      </c>
      <c r="CM58" s="395">
        <f t="shared" si="36"/>
        <v>0</v>
      </c>
      <c r="CN58" s="562" t="str">
        <f t="shared" si="37"/>
        <v/>
      </c>
      <c r="CO58" s="202" t="str">
        <f t="shared" si="38"/>
        <v/>
      </c>
      <c r="CP58" s="202" t="str">
        <f t="shared" si="39"/>
        <v/>
      </c>
      <c r="CQ58" s="564" t="str">
        <f t="shared" si="79"/>
        <v/>
      </c>
      <c r="CR58" s="46"/>
      <c r="CS58" s="188"/>
      <c r="CT58" s="107"/>
      <c r="CU58" s="107"/>
      <c r="CV58" s="64"/>
      <c r="CW58" s="64"/>
      <c r="CX58" s="64"/>
      <c r="CY58" s="64"/>
      <c r="CZ58" s="64"/>
      <c r="DA58" s="64"/>
      <c r="DB58" s="64"/>
      <c r="DC58" s="64"/>
      <c r="DD58" s="64"/>
      <c r="DE58" s="64"/>
      <c r="DF58" s="64"/>
      <c r="DH58" s="390" t="str">
        <f t="shared" si="40"/>
        <v>OK</v>
      </c>
      <c r="DI58" s="390" t="str">
        <f t="shared" si="41"/>
        <v>OK</v>
      </c>
      <c r="DJ58" s="390" t="str">
        <f t="shared" si="42"/>
        <v>OK</v>
      </c>
      <c r="DK58" s="390" t="str">
        <f t="shared" si="43"/>
        <v>OK</v>
      </c>
      <c r="DL58" s="396" t="str">
        <f t="shared" si="44"/>
        <v>OK</v>
      </c>
      <c r="DM58" s="373" t="str">
        <f t="shared" si="45"/>
        <v>OK</v>
      </c>
      <c r="DN58" s="373" t="str">
        <f t="shared" si="46"/>
        <v>OK</v>
      </c>
      <c r="DO58" s="373" t="str">
        <f t="shared" si="80"/>
        <v>OK</v>
      </c>
      <c r="DP58" s="373" t="str">
        <f t="shared" si="47"/>
        <v>OK</v>
      </c>
      <c r="DQ58" s="373" t="str">
        <f t="shared" si="48"/>
        <v>OK</v>
      </c>
      <c r="DR58" s="373" t="str">
        <f t="shared" si="49"/>
        <v>OK</v>
      </c>
      <c r="DS58" s="396" t="str">
        <f t="shared" si="50"/>
        <v>OK</v>
      </c>
      <c r="DT58" s="373" t="str">
        <f t="shared" si="51"/>
        <v>OK</v>
      </c>
      <c r="DU58" s="373" t="str">
        <f t="shared" si="52"/>
        <v>OK</v>
      </c>
      <c r="DV58" s="373" t="str">
        <f t="shared" si="53"/>
        <v>OK</v>
      </c>
      <c r="DW58" s="373" t="str">
        <f t="shared" si="54"/>
        <v>OK</v>
      </c>
      <c r="DX58" s="373" t="str">
        <f t="shared" si="55"/>
        <v>OK</v>
      </c>
      <c r="DY58" s="373" t="str">
        <f t="shared" si="56"/>
        <v>OK</v>
      </c>
      <c r="DZ58" s="436" t="str">
        <f t="shared" si="57"/>
        <v>OK</v>
      </c>
      <c r="EA58" s="396" t="str">
        <f t="shared" si="58"/>
        <v>OK</v>
      </c>
      <c r="EB58" s="377">
        <f t="shared" si="81"/>
        <v>0</v>
      </c>
      <c r="EC58" s="376" t="str">
        <f t="shared" si="82"/>
        <v>OK</v>
      </c>
    </row>
    <row r="59" spans="1:133" hidden="1" x14ac:dyDescent="0.2">
      <c r="A59" s="551"/>
      <c r="B59" s="518" t="str">
        <f t="shared" si="0"/>
        <v>-</v>
      </c>
      <c r="C59" s="522">
        <v>32</v>
      </c>
      <c r="D59" s="547"/>
      <c r="E59" s="539"/>
      <c r="F59" s="160"/>
      <c r="G59" s="110"/>
      <c r="H59" s="810"/>
      <c r="I59" s="811"/>
      <c r="J59" s="606"/>
      <c r="K59" s="470"/>
      <c r="L59" s="464"/>
      <c r="M59" s="465"/>
      <c r="N59" s="545"/>
      <c r="O59" s="588"/>
      <c r="P59" s="464"/>
      <c r="Q59" s="465"/>
      <c r="R59" s="650" t="str">
        <f t="shared" si="1"/>
        <v/>
      </c>
      <c r="S59" s="651" t="str">
        <f t="shared" si="59"/>
        <v/>
      </c>
      <c r="T59" s="652" t="str">
        <f t="shared" si="2"/>
        <v/>
      </c>
      <c r="V59" s="150" t="str">
        <f t="shared" si="3"/>
        <v/>
      </c>
      <c r="W59" s="472" t="str">
        <f t="shared" si="4"/>
        <v/>
      </c>
      <c r="X59" s="54" t="b">
        <f t="shared" si="60"/>
        <v>0</v>
      </c>
      <c r="Y59" s="54" t="b">
        <f t="shared" si="5"/>
        <v>0</v>
      </c>
      <c r="Z59" s="53" t="str">
        <f t="shared" si="6"/>
        <v/>
      </c>
      <c r="AA59" s="54" t="str">
        <f t="shared" si="7"/>
        <v/>
      </c>
      <c r="AB59" s="53" t="str">
        <f t="shared" si="61"/>
        <v/>
      </c>
      <c r="AC59" s="53" t="str">
        <f t="shared" si="8"/>
        <v/>
      </c>
      <c r="AD59" s="386" t="str">
        <f t="shared" si="9"/>
        <v/>
      </c>
      <c r="AE59" s="478">
        <f t="shared" si="10"/>
        <v>0</v>
      </c>
      <c r="AF59" s="479">
        <f t="shared" si="62"/>
        <v>0</v>
      </c>
      <c r="AG59" s="479">
        <f t="shared" si="63"/>
        <v>0</v>
      </c>
      <c r="AH59" s="479">
        <f t="shared" si="11"/>
        <v>0</v>
      </c>
      <c r="AI59" s="480">
        <f t="shared" si="64"/>
        <v>0</v>
      </c>
      <c r="AJ59" s="478">
        <f t="shared" si="12"/>
        <v>0</v>
      </c>
      <c r="AK59" s="479">
        <f t="shared" si="65"/>
        <v>0</v>
      </c>
      <c r="AL59" s="479">
        <f t="shared" si="66"/>
        <v>0</v>
      </c>
      <c r="AM59" s="479">
        <f t="shared" si="67"/>
        <v>0</v>
      </c>
      <c r="AN59" s="480">
        <f t="shared" si="68"/>
        <v>0</v>
      </c>
      <c r="AO59" s="478">
        <f t="shared" si="13"/>
        <v>0</v>
      </c>
      <c r="AP59" s="479">
        <f t="shared" si="69"/>
        <v>0</v>
      </c>
      <c r="AQ59" s="479">
        <f t="shared" si="70"/>
        <v>0</v>
      </c>
      <c r="AR59" s="479">
        <f t="shared" si="71"/>
        <v>0</v>
      </c>
      <c r="AS59" s="480">
        <f t="shared" si="72"/>
        <v>0</v>
      </c>
      <c r="AT59" s="486" t="b">
        <f t="shared" si="14"/>
        <v>1</v>
      </c>
      <c r="AU59" s="56" t="b">
        <f t="shared" si="15"/>
        <v>0</v>
      </c>
      <c r="AV59" s="56" t="b">
        <f t="shared" si="16"/>
        <v>1</v>
      </c>
      <c r="AW59" s="56" t="b">
        <f t="shared" si="17"/>
        <v>1</v>
      </c>
      <c r="AX59" s="56" t="str">
        <f t="shared" si="18"/>
        <v/>
      </c>
      <c r="AY59" s="56" t="b">
        <f t="shared" si="19"/>
        <v>0</v>
      </c>
      <c r="AZ59" s="498" t="b">
        <f>IF(OR(COUNTBLANK(D59:I59)=6,AND(COUNTBLANK(D59:G59)=4,H59=0)),OR(AY60:AY$67),NOT(AY59))</f>
        <v>0</v>
      </c>
      <c r="BA59" s="56" t="b">
        <f t="shared" si="20"/>
        <v>1</v>
      </c>
      <c r="BB59" s="56" t="b">
        <f t="shared" si="83"/>
        <v>0</v>
      </c>
      <c r="BC59" s="57">
        <f t="shared" si="21"/>
        <v>0</v>
      </c>
      <c r="BD59" s="57" t="str">
        <f t="shared" si="22"/>
        <v/>
      </c>
      <c r="BE59" s="560" t="str">
        <f t="shared" si="84"/>
        <v/>
      </c>
      <c r="BF59" s="561" t="str">
        <f t="shared" si="23"/>
        <v/>
      </c>
      <c r="BG59" s="151" t="str">
        <f t="shared" si="85"/>
        <v/>
      </c>
      <c r="BH59" s="430"/>
      <c r="BI59" s="151" t="str">
        <f t="shared" si="73"/>
        <v/>
      </c>
      <c r="BJ59" s="437" t="str">
        <f t="shared" si="74"/>
        <v/>
      </c>
      <c r="BK59" s="803"/>
      <c r="BL59" s="803"/>
      <c r="BM59" s="502" t="b">
        <f t="shared" si="75"/>
        <v>0</v>
      </c>
      <c r="BN59" s="503" t="b">
        <f t="shared" si="76"/>
        <v>0</v>
      </c>
      <c r="BO59" s="504" t="b">
        <f t="shared" si="24"/>
        <v>0</v>
      </c>
      <c r="BP59" s="502" t="b">
        <f t="shared" si="25"/>
        <v>0</v>
      </c>
      <c r="BQ59" s="502" t="b">
        <f t="shared" si="26"/>
        <v>0</v>
      </c>
      <c r="BR59" s="503" t="b">
        <f t="shared" si="27"/>
        <v>0</v>
      </c>
      <c r="BS59" s="504" t="b">
        <f t="shared" si="28"/>
        <v>0</v>
      </c>
      <c r="BT59" s="502" t="b">
        <f t="shared" si="29"/>
        <v>0</v>
      </c>
      <c r="BU59" s="503" t="b">
        <f t="shared" si="77"/>
        <v>0</v>
      </c>
      <c r="BV59" s="505" t="b">
        <f t="shared" si="30"/>
        <v>0</v>
      </c>
      <c r="BW59" s="506" t="b">
        <f t="shared" si="31"/>
        <v>0</v>
      </c>
      <c r="BX59" s="475" t="str">
        <f t="shared" si="78"/>
        <v/>
      </c>
      <c r="BZ59" s="390" t="str">
        <f t="shared" si="32"/>
        <v>no data</v>
      </c>
      <c r="CB59" s="90">
        <v>32</v>
      </c>
      <c r="CC59" s="90" t="str">
        <f t="shared" si="33"/>
        <v>-</v>
      </c>
      <c r="CG59" s="187"/>
      <c r="CH59" s="64"/>
      <c r="CI59" s="64"/>
      <c r="CK59" s="137">
        <f t="shared" si="34"/>
        <v>32</v>
      </c>
      <c r="CL59" s="395">
        <f t="shared" si="35"/>
        <v>0</v>
      </c>
      <c r="CM59" s="395">
        <f t="shared" si="36"/>
        <v>0</v>
      </c>
      <c r="CN59" s="562" t="str">
        <f t="shared" si="37"/>
        <v/>
      </c>
      <c r="CO59" s="202" t="str">
        <f t="shared" si="38"/>
        <v/>
      </c>
      <c r="CP59" s="202" t="str">
        <f t="shared" si="39"/>
        <v/>
      </c>
      <c r="CQ59" s="564" t="str">
        <f t="shared" si="79"/>
        <v/>
      </c>
      <c r="CR59" s="46"/>
      <c r="CS59" s="188"/>
      <c r="CT59" s="107"/>
      <c r="CU59" s="107"/>
      <c r="CV59" s="64"/>
      <c r="CW59" s="64"/>
      <c r="CX59" s="64"/>
      <c r="CY59" s="64"/>
      <c r="CZ59" s="64"/>
      <c r="DA59" s="64"/>
      <c r="DB59" s="64"/>
      <c r="DC59" s="64"/>
      <c r="DD59" s="64"/>
      <c r="DE59" s="64"/>
      <c r="DF59" s="64"/>
      <c r="DH59" s="390" t="str">
        <f t="shared" si="40"/>
        <v>OK</v>
      </c>
      <c r="DI59" s="390" t="str">
        <f t="shared" si="41"/>
        <v>OK</v>
      </c>
      <c r="DJ59" s="390" t="str">
        <f t="shared" si="42"/>
        <v>OK</v>
      </c>
      <c r="DK59" s="390" t="str">
        <f t="shared" si="43"/>
        <v>OK</v>
      </c>
      <c r="DL59" s="396" t="str">
        <f t="shared" si="44"/>
        <v>OK</v>
      </c>
      <c r="DM59" s="373" t="str">
        <f t="shared" si="45"/>
        <v>OK</v>
      </c>
      <c r="DN59" s="373" t="str">
        <f t="shared" si="46"/>
        <v>OK</v>
      </c>
      <c r="DO59" s="373" t="str">
        <f t="shared" si="80"/>
        <v>OK</v>
      </c>
      <c r="DP59" s="373" t="str">
        <f t="shared" si="47"/>
        <v>OK</v>
      </c>
      <c r="DQ59" s="373" t="str">
        <f t="shared" si="48"/>
        <v>OK</v>
      </c>
      <c r="DR59" s="373" t="str">
        <f t="shared" si="49"/>
        <v>OK</v>
      </c>
      <c r="DS59" s="396" t="str">
        <f t="shared" si="50"/>
        <v>OK</v>
      </c>
      <c r="DT59" s="373" t="str">
        <f t="shared" si="51"/>
        <v>OK</v>
      </c>
      <c r="DU59" s="373" t="str">
        <f t="shared" si="52"/>
        <v>OK</v>
      </c>
      <c r="DV59" s="373" t="str">
        <f t="shared" si="53"/>
        <v>OK</v>
      </c>
      <c r="DW59" s="373" t="str">
        <f t="shared" si="54"/>
        <v>OK</v>
      </c>
      <c r="DX59" s="373" t="str">
        <f t="shared" si="55"/>
        <v>OK</v>
      </c>
      <c r="DY59" s="373" t="str">
        <f t="shared" si="56"/>
        <v>OK</v>
      </c>
      <c r="DZ59" s="436" t="str">
        <f t="shared" si="57"/>
        <v>OK</v>
      </c>
      <c r="EA59" s="396" t="str">
        <f t="shared" si="58"/>
        <v>OK</v>
      </c>
      <c r="EB59" s="377">
        <f t="shared" si="81"/>
        <v>0</v>
      </c>
      <c r="EC59" s="376" t="str">
        <f t="shared" si="82"/>
        <v>OK</v>
      </c>
    </row>
    <row r="60" spans="1:133" hidden="1" x14ac:dyDescent="0.2">
      <c r="A60" s="551"/>
      <c r="B60" s="518" t="str">
        <f t="shared" si="0"/>
        <v>-</v>
      </c>
      <c r="C60" s="522">
        <v>33</v>
      </c>
      <c r="D60" s="547"/>
      <c r="E60" s="539"/>
      <c r="F60" s="160"/>
      <c r="G60" s="110"/>
      <c r="H60" s="810"/>
      <c r="I60" s="811"/>
      <c r="J60" s="606"/>
      <c r="K60" s="470"/>
      <c r="L60" s="464"/>
      <c r="M60" s="465"/>
      <c r="N60" s="545"/>
      <c r="O60" s="588"/>
      <c r="P60" s="464"/>
      <c r="Q60" s="465"/>
      <c r="R60" s="650" t="str">
        <f t="shared" si="1"/>
        <v/>
      </c>
      <c r="S60" s="651" t="str">
        <f t="shared" si="59"/>
        <v/>
      </c>
      <c r="T60" s="652" t="str">
        <f t="shared" si="2"/>
        <v/>
      </c>
      <c r="V60" s="150" t="str">
        <f t="shared" si="3"/>
        <v/>
      </c>
      <c r="W60" s="472" t="str">
        <f t="shared" si="4"/>
        <v/>
      </c>
      <c r="X60" s="54" t="b">
        <f t="shared" si="60"/>
        <v>0</v>
      </c>
      <c r="Y60" s="54" t="b">
        <f t="shared" si="5"/>
        <v>0</v>
      </c>
      <c r="Z60" s="53" t="str">
        <f t="shared" si="6"/>
        <v/>
      </c>
      <c r="AA60" s="54" t="str">
        <f t="shared" si="7"/>
        <v/>
      </c>
      <c r="AB60" s="53" t="str">
        <f t="shared" si="61"/>
        <v/>
      </c>
      <c r="AC60" s="53" t="str">
        <f t="shared" si="8"/>
        <v/>
      </c>
      <c r="AD60" s="386" t="str">
        <f t="shared" si="9"/>
        <v/>
      </c>
      <c r="AE60" s="478">
        <f t="shared" si="10"/>
        <v>0</v>
      </c>
      <c r="AF60" s="479">
        <f t="shared" si="62"/>
        <v>0</v>
      </c>
      <c r="AG60" s="479">
        <f t="shared" si="63"/>
        <v>0</v>
      </c>
      <c r="AH60" s="479">
        <f t="shared" si="11"/>
        <v>0</v>
      </c>
      <c r="AI60" s="480">
        <f t="shared" si="64"/>
        <v>0</v>
      </c>
      <c r="AJ60" s="478">
        <f t="shared" si="12"/>
        <v>0</v>
      </c>
      <c r="AK60" s="479">
        <f t="shared" si="65"/>
        <v>0</v>
      </c>
      <c r="AL60" s="479">
        <f t="shared" si="66"/>
        <v>0</v>
      </c>
      <c r="AM60" s="479">
        <f t="shared" si="67"/>
        <v>0</v>
      </c>
      <c r="AN60" s="480">
        <f t="shared" si="68"/>
        <v>0</v>
      </c>
      <c r="AO60" s="478">
        <f t="shared" si="13"/>
        <v>0</v>
      </c>
      <c r="AP60" s="479">
        <f t="shared" si="69"/>
        <v>0</v>
      </c>
      <c r="AQ60" s="479">
        <f t="shared" si="70"/>
        <v>0</v>
      </c>
      <c r="AR60" s="479">
        <f t="shared" si="71"/>
        <v>0</v>
      </c>
      <c r="AS60" s="480">
        <f t="shared" si="72"/>
        <v>0</v>
      </c>
      <c r="AT60" s="486" t="b">
        <f t="shared" si="14"/>
        <v>1</v>
      </c>
      <c r="AU60" s="56" t="b">
        <f t="shared" si="15"/>
        <v>0</v>
      </c>
      <c r="AV60" s="56" t="b">
        <f t="shared" si="16"/>
        <v>1</v>
      </c>
      <c r="AW60" s="56" t="b">
        <f t="shared" si="17"/>
        <v>1</v>
      </c>
      <c r="AX60" s="56" t="str">
        <f t="shared" si="18"/>
        <v/>
      </c>
      <c r="AY60" s="56" t="b">
        <f t="shared" si="19"/>
        <v>0</v>
      </c>
      <c r="AZ60" s="498" t="b">
        <f>IF(OR(COUNTBLANK(D60:I60)=6,AND(COUNTBLANK(D60:G60)=4,H60=0)),OR(AY61:AY$67),NOT(AY60))</f>
        <v>0</v>
      </c>
      <c r="BA60" s="56" t="b">
        <f t="shared" si="20"/>
        <v>1</v>
      </c>
      <c r="BB60" s="56" t="b">
        <f t="shared" si="83"/>
        <v>0</v>
      </c>
      <c r="BC60" s="57">
        <f t="shared" si="21"/>
        <v>0</v>
      </c>
      <c r="BD60" s="57" t="str">
        <f t="shared" si="22"/>
        <v/>
      </c>
      <c r="BE60" s="560" t="str">
        <f t="shared" si="84"/>
        <v/>
      </c>
      <c r="BF60" s="561" t="str">
        <f t="shared" si="23"/>
        <v/>
      </c>
      <c r="BG60" s="151" t="str">
        <f t="shared" si="85"/>
        <v/>
      </c>
      <c r="BH60" s="430"/>
      <c r="BI60" s="151" t="str">
        <f t="shared" si="73"/>
        <v/>
      </c>
      <c r="BJ60" s="437" t="str">
        <f t="shared" si="74"/>
        <v/>
      </c>
      <c r="BK60" s="803"/>
      <c r="BL60" s="803"/>
      <c r="BM60" s="502" t="b">
        <f t="shared" si="75"/>
        <v>0</v>
      </c>
      <c r="BN60" s="503" t="b">
        <f t="shared" si="76"/>
        <v>0</v>
      </c>
      <c r="BO60" s="504" t="b">
        <f t="shared" si="24"/>
        <v>0</v>
      </c>
      <c r="BP60" s="502" t="b">
        <f t="shared" si="25"/>
        <v>0</v>
      </c>
      <c r="BQ60" s="502" t="b">
        <f t="shared" si="26"/>
        <v>0</v>
      </c>
      <c r="BR60" s="503" t="b">
        <f t="shared" si="27"/>
        <v>0</v>
      </c>
      <c r="BS60" s="504" t="b">
        <f t="shared" si="28"/>
        <v>0</v>
      </c>
      <c r="BT60" s="502" t="b">
        <f t="shared" si="29"/>
        <v>0</v>
      </c>
      <c r="BU60" s="503" t="b">
        <f t="shared" si="77"/>
        <v>0</v>
      </c>
      <c r="BV60" s="505" t="b">
        <f t="shared" si="30"/>
        <v>0</v>
      </c>
      <c r="BW60" s="506" t="b">
        <f t="shared" si="31"/>
        <v>0</v>
      </c>
      <c r="BX60" s="475" t="str">
        <f t="shared" si="78"/>
        <v/>
      </c>
      <c r="BZ60" s="390" t="str">
        <f t="shared" si="32"/>
        <v>no data</v>
      </c>
      <c r="CB60" s="90">
        <v>33</v>
      </c>
      <c r="CC60" s="90" t="str">
        <f t="shared" si="33"/>
        <v>-</v>
      </c>
      <c r="CG60" s="187"/>
      <c r="CH60" s="64"/>
      <c r="CI60" s="64"/>
      <c r="CK60" s="137">
        <f t="shared" si="34"/>
        <v>33</v>
      </c>
      <c r="CL60" s="395">
        <f t="shared" si="35"/>
        <v>0</v>
      </c>
      <c r="CM60" s="395">
        <f t="shared" si="36"/>
        <v>0</v>
      </c>
      <c r="CN60" s="562" t="str">
        <f t="shared" si="37"/>
        <v/>
      </c>
      <c r="CO60" s="202" t="str">
        <f t="shared" si="38"/>
        <v/>
      </c>
      <c r="CP60" s="202" t="str">
        <f t="shared" si="39"/>
        <v/>
      </c>
      <c r="CQ60" s="564" t="str">
        <f t="shared" si="79"/>
        <v/>
      </c>
      <c r="CR60" s="46"/>
      <c r="CS60" s="188"/>
      <c r="CT60" s="107"/>
      <c r="CU60" s="107"/>
      <c r="CV60" s="64"/>
      <c r="CW60" s="64"/>
      <c r="CX60" s="64"/>
      <c r="CY60" s="64"/>
      <c r="CZ60" s="64"/>
      <c r="DA60" s="64"/>
      <c r="DB60" s="64"/>
      <c r="DC60" s="64"/>
      <c r="DD60" s="64"/>
      <c r="DE60" s="64"/>
      <c r="DF60" s="64"/>
      <c r="DH60" s="390" t="str">
        <f t="shared" si="40"/>
        <v>OK</v>
      </c>
      <c r="DI60" s="390" t="str">
        <f t="shared" si="41"/>
        <v>OK</v>
      </c>
      <c r="DJ60" s="390" t="str">
        <f t="shared" si="42"/>
        <v>OK</v>
      </c>
      <c r="DK60" s="390" t="str">
        <f t="shared" si="43"/>
        <v>OK</v>
      </c>
      <c r="DL60" s="396" t="str">
        <f t="shared" si="44"/>
        <v>OK</v>
      </c>
      <c r="DM60" s="373" t="str">
        <f t="shared" si="45"/>
        <v>OK</v>
      </c>
      <c r="DN60" s="373" t="str">
        <f t="shared" si="46"/>
        <v>OK</v>
      </c>
      <c r="DO60" s="373" t="str">
        <f t="shared" si="80"/>
        <v>OK</v>
      </c>
      <c r="DP60" s="373" t="str">
        <f t="shared" si="47"/>
        <v>OK</v>
      </c>
      <c r="DQ60" s="373" t="str">
        <f t="shared" si="48"/>
        <v>OK</v>
      </c>
      <c r="DR60" s="373" t="str">
        <f t="shared" si="49"/>
        <v>OK</v>
      </c>
      <c r="DS60" s="396" t="str">
        <f t="shared" si="50"/>
        <v>OK</v>
      </c>
      <c r="DT60" s="373" t="str">
        <f t="shared" si="51"/>
        <v>OK</v>
      </c>
      <c r="DU60" s="373" t="str">
        <f t="shared" si="52"/>
        <v>OK</v>
      </c>
      <c r="DV60" s="373" t="str">
        <f t="shared" si="53"/>
        <v>OK</v>
      </c>
      <c r="DW60" s="373" t="str">
        <f t="shared" si="54"/>
        <v>OK</v>
      </c>
      <c r="DX60" s="373" t="str">
        <f t="shared" si="55"/>
        <v>OK</v>
      </c>
      <c r="DY60" s="373" t="str">
        <f t="shared" si="56"/>
        <v>OK</v>
      </c>
      <c r="DZ60" s="436" t="str">
        <f t="shared" si="57"/>
        <v>OK</v>
      </c>
      <c r="EA60" s="396" t="str">
        <f t="shared" si="58"/>
        <v>OK</v>
      </c>
      <c r="EB60" s="377">
        <f t="shared" si="81"/>
        <v>0</v>
      </c>
      <c r="EC60" s="376" t="str">
        <f t="shared" si="82"/>
        <v>OK</v>
      </c>
    </row>
    <row r="61" spans="1:133" hidden="1" x14ac:dyDescent="0.2">
      <c r="A61" s="551"/>
      <c r="B61" s="518" t="str">
        <f t="shared" si="0"/>
        <v>-</v>
      </c>
      <c r="C61" s="522">
        <v>34</v>
      </c>
      <c r="D61" s="547"/>
      <c r="E61" s="539"/>
      <c r="F61" s="160"/>
      <c r="G61" s="110"/>
      <c r="H61" s="810"/>
      <c r="I61" s="811"/>
      <c r="J61" s="606"/>
      <c r="K61" s="470"/>
      <c r="L61" s="464"/>
      <c r="M61" s="465"/>
      <c r="N61" s="545"/>
      <c r="O61" s="588"/>
      <c r="P61" s="464"/>
      <c r="Q61" s="465"/>
      <c r="R61" s="650" t="str">
        <f t="shared" si="1"/>
        <v/>
      </c>
      <c r="S61" s="651" t="str">
        <f t="shared" si="59"/>
        <v/>
      </c>
      <c r="T61" s="652" t="str">
        <f t="shared" si="2"/>
        <v/>
      </c>
      <c r="V61" s="150" t="str">
        <f t="shared" si="3"/>
        <v/>
      </c>
      <c r="W61" s="472" t="str">
        <f t="shared" si="4"/>
        <v/>
      </c>
      <c r="X61" s="54" t="b">
        <f t="shared" si="60"/>
        <v>0</v>
      </c>
      <c r="Y61" s="54" t="b">
        <f t="shared" si="5"/>
        <v>0</v>
      </c>
      <c r="Z61" s="53" t="str">
        <f t="shared" si="6"/>
        <v/>
      </c>
      <c r="AA61" s="54" t="str">
        <f t="shared" si="7"/>
        <v/>
      </c>
      <c r="AB61" s="53" t="str">
        <f t="shared" si="61"/>
        <v/>
      </c>
      <c r="AC61" s="53" t="str">
        <f t="shared" si="8"/>
        <v/>
      </c>
      <c r="AD61" s="386" t="str">
        <f t="shared" si="9"/>
        <v/>
      </c>
      <c r="AE61" s="478">
        <f t="shared" si="10"/>
        <v>0</v>
      </c>
      <c r="AF61" s="479">
        <f t="shared" si="62"/>
        <v>0</v>
      </c>
      <c r="AG61" s="479">
        <f t="shared" si="63"/>
        <v>0</v>
      </c>
      <c r="AH61" s="479">
        <f t="shared" si="11"/>
        <v>0</v>
      </c>
      <c r="AI61" s="480">
        <f t="shared" si="64"/>
        <v>0</v>
      </c>
      <c r="AJ61" s="478">
        <f t="shared" si="12"/>
        <v>0</v>
      </c>
      <c r="AK61" s="479">
        <f t="shared" si="65"/>
        <v>0</v>
      </c>
      <c r="AL61" s="479">
        <f t="shared" si="66"/>
        <v>0</v>
      </c>
      <c r="AM61" s="479">
        <f t="shared" si="67"/>
        <v>0</v>
      </c>
      <c r="AN61" s="480">
        <f t="shared" si="68"/>
        <v>0</v>
      </c>
      <c r="AO61" s="478">
        <f t="shared" si="13"/>
        <v>0</v>
      </c>
      <c r="AP61" s="479">
        <f t="shared" si="69"/>
        <v>0</v>
      </c>
      <c r="AQ61" s="479">
        <f t="shared" si="70"/>
        <v>0</v>
      </c>
      <c r="AR61" s="479">
        <f t="shared" si="71"/>
        <v>0</v>
      </c>
      <c r="AS61" s="480">
        <f t="shared" si="72"/>
        <v>0</v>
      </c>
      <c r="AT61" s="486" t="b">
        <f t="shared" si="14"/>
        <v>1</v>
      </c>
      <c r="AU61" s="56" t="b">
        <f t="shared" si="15"/>
        <v>0</v>
      </c>
      <c r="AV61" s="56" t="b">
        <f t="shared" si="16"/>
        <v>1</v>
      </c>
      <c r="AW61" s="56" t="b">
        <f t="shared" si="17"/>
        <v>1</v>
      </c>
      <c r="AX61" s="56" t="str">
        <f t="shared" si="18"/>
        <v/>
      </c>
      <c r="AY61" s="56" t="b">
        <f t="shared" si="19"/>
        <v>0</v>
      </c>
      <c r="AZ61" s="498" t="b">
        <f>IF(OR(COUNTBLANK(D61:I61)=6,AND(COUNTBLANK(D61:G61)=4,H61=0)),OR(AY62:AY$67),NOT(AY61))</f>
        <v>0</v>
      </c>
      <c r="BA61" s="56" t="b">
        <f t="shared" si="20"/>
        <v>1</v>
      </c>
      <c r="BB61" s="56" t="b">
        <f t="shared" si="83"/>
        <v>0</v>
      </c>
      <c r="BC61" s="57">
        <f t="shared" si="21"/>
        <v>0</v>
      </c>
      <c r="BD61" s="57" t="str">
        <f t="shared" si="22"/>
        <v/>
      </c>
      <c r="BE61" s="560" t="str">
        <f t="shared" si="84"/>
        <v/>
      </c>
      <c r="BF61" s="561" t="str">
        <f t="shared" si="23"/>
        <v/>
      </c>
      <c r="BG61" s="151" t="str">
        <f t="shared" si="85"/>
        <v/>
      </c>
      <c r="BH61" s="430"/>
      <c r="BI61" s="151" t="str">
        <f t="shared" si="73"/>
        <v/>
      </c>
      <c r="BJ61" s="437" t="str">
        <f t="shared" si="74"/>
        <v/>
      </c>
      <c r="BK61" s="803"/>
      <c r="BL61" s="803"/>
      <c r="BM61" s="502" t="b">
        <f t="shared" si="75"/>
        <v>0</v>
      </c>
      <c r="BN61" s="503" t="b">
        <f t="shared" si="76"/>
        <v>0</v>
      </c>
      <c r="BO61" s="504" t="b">
        <f t="shared" si="24"/>
        <v>0</v>
      </c>
      <c r="BP61" s="502" t="b">
        <f t="shared" si="25"/>
        <v>0</v>
      </c>
      <c r="BQ61" s="502" t="b">
        <f t="shared" si="26"/>
        <v>0</v>
      </c>
      <c r="BR61" s="503" t="b">
        <f t="shared" si="27"/>
        <v>0</v>
      </c>
      <c r="BS61" s="504" t="b">
        <f t="shared" si="28"/>
        <v>0</v>
      </c>
      <c r="BT61" s="502" t="b">
        <f t="shared" si="29"/>
        <v>0</v>
      </c>
      <c r="BU61" s="503" t="b">
        <f t="shared" si="77"/>
        <v>0</v>
      </c>
      <c r="BV61" s="505" t="b">
        <f t="shared" si="30"/>
        <v>0</v>
      </c>
      <c r="BW61" s="506" t="b">
        <f t="shared" si="31"/>
        <v>0</v>
      </c>
      <c r="BX61" s="475" t="str">
        <f t="shared" si="78"/>
        <v/>
      </c>
      <c r="BZ61" s="390" t="str">
        <f t="shared" si="32"/>
        <v>no data</v>
      </c>
      <c r="CB61" s="90">
        <v>34</v>
      </c>
      <c r="CC61" s="90" t="str">
        <f t="shared" si="33"/>
        <v>-</v>
      </c>
      <c r="CG61" s="187"/>
      <c r="CH61" s="64"/>
      <c r="CI61" s="64"/>
      <c r="CK61" s="137">
        <f t="shared" si="34"/>
        <v>34</v>
      </c>
      <c r="CL61" s="395">
        <f t="shared" si="35"/>
        <v>0</v>
      </c>
      <c r="CM61" s="395">
        <f t="shared" si="36"/>
        <v>0</v>
      </c>
      <c r="CN61" s="562" t="str">
        <f t="shared" si="37"/>
        <v/>
      </c>
      <c r="CO61" s="202" t="str">
        <f t="shared" si="38"/>
        <v/>
      </c>
      <c r="CP61" s="202" t="str">
        <f t="shared" si="39"/>
        <v/>
      </c>
      <c r="CQ61" s="564" t="str">
        <f t="shared" si="79"/>
        <v/>
      </c>
      <c r="CR61" s="46"/>
      <c r="CS61" s="188"/>
      <c r="CT61" s="107"/>
      <c r="CU61" s="107"/>
      <c r="CV61" s="64"/>
      <c r="CW61" s="64"/>
      <c r="CX61" s="64"/>
      <c r="CY61" s="64"/>
      <c r="CZ61" s="64"/>
      <c r="DA61" s="64"/>
      <c r="DB61" s="64"/>
      <c r="DC61" s="64"/>
      <c r="DD61" s="64"/>
      <c r="DE61" s="64"/>
      <c r="DF61" s="64"/>
      <c r="DH61" s="390" t="str">
        <f t="shared" si="40"/>
        <v>OK</v>
      </c>
      <c r="DI61" s="390" t="str">
        <f t="shared" si="41"/>
        <v>OK</v>
      </c>
      <c r="DJ61" s="390" t="str">
        <f t="shared" si="42"/>
        <v>OK</v>
      </c>
      <c r="DK61" s="390" t="str">
        <f t="shared" si="43"/>
        <v>OK</v>
      </c>
      <c r="DL61" s="396" t="str">
        <f t="shared" si="44"/>
        <v>OK</v>
      </c>
      <c r="DM61" s="373" t="str">
        <f t="shared" si="45"/>
        <v>OK</v>
      </c>
      <c r="DN61" s="373" t="str">
        <f t="shared" si="46"/>
        <v>OK</v>
      </c>
      <c r="DO61" s="373" t="str">
        <f t="shared" si="80"/>
        <v>OK</v>
      </c>
      <c r="DP61" s="373" t="str">
        <f t="shared" si="47"/>
        <v>OK</v>
      </c>
      <c r="DQ61" s="373" t="str">
        <f t="shared" si="48"/>
        <v>OK</v>
      </c>
      <c r="DR61" s="373" t="str">
        <f t="shared" si="49"/>
        <v>OK</v>
      </c>
      <c r="DS61" s="396" t="str">
        <f t="shared" si="50"/>
        <v>OK</v>
      </c>
      <c r="DT61" s="373" t="str">
        <f t="shared" si="51"/>
        <v>OK</v>
      </c>
      <c r="DU61" s="373" t="str">
        <f t="shared" si="52"/>
        <v>OK</v>
      </c>
      <c r="DV61" s="373" t="str">
        <f t="shared" si="53"/>
        <v>OK</v>
      </c>
      <c r="DW61" s="373" t="str">
        <f t="shared" si="54"/>
        <v>OK</v>
      </c>
      <c r="DX61" s="373" t="str">
        <f t="shared" si="55"/>
        <v>OK</v>
      </c>
      <c r="DY61" s="373" t="str">
        <f t="shared" si="56"/>
        <v>OK</v>
      </c>
      <c r="DZ61" s="436" t="str">
        <f t="shared" si="57"/>
        <v>OK</v>
      </c>
      <c r="EA61" s="396" t="str">
        <f t="shared" si="58"/>
        <v>OK</v>
      </c>
      <c r="EB61" s="377">
        <f t="shared" si="81"/>
        <v>0</v>
      </c>
      <c r="EC61" s="376" t="str">
        <f t="shared" si="82"/>
        <v>OK</v>
      </c>
    </row>
    <row r="62" spans="1:133" hidden="1" x14ac:dyDescent="0.2">
      <c r="A62" s="551"/>
      <c r="B62" s="518" t="str">
        <f t="shared" si="0"/>
        <v>-</v>
      </c>
      <c r="C62" s="522">
        <v>35</v>
      </c>
      <c r="D62" s="547"/>
      <c r="E62" s="539"/>
      <c r="F62" s="160"/>
      <c r="G62" s="110"/>
      <c r="H62" s="810"/>
      <c r="I62" s="811"/>
      <c r="J62" s="606"/>
      <c r="K62" s="470"/>
      <c r="L62" s="464"/>
      <c r="M62" s="465"/>
      <c r="N62" s="545"/>
      <c r="O62" s="588"/>
      <c r="P62" s="464"/>
      <c r="Q62" s="465"/>
      <c r="R62" s="650" t="str">
        <f t="shared" si="1"/>
        <v/>
      </c>
      <c r="S62" s="651" t="str">
        <f t="shared" si="59"/>
        <v/>
      </c>
      <c r="T62" s="652" t="str">
        <f t="shared" si="2"/>
        <v/>
      </c>
      <c r="V62" s="150" t="str">
        <f t="shared" si="3"/>
        <v/>
      </c>
      <c r="W62" s="472" t="str">
        <f t="shared" si="4"/>
        <v/>
      </c>
      <c r="X62" s="54" t="b">
        <f t="shared" si="60"/>
        <v>0</v>
      </c>
      <c r="Y62" s="54" t="b">
        <f t="shared" si="5"/>
        <v>0</v>
      </c>
      <c r="Z62" s="53" t="str">
        <f t="shared" si="6"/>
        <v/>
      </c>
      <c r="AA62" s="54" t="str">
        <f t="shared" si="7"/>
        <v/>
      </c>
      <c r="AB62" s="53" t="str">
        <f t="shared" si="61"/>
        <v/>
      </c>
      <c r="AC62" s="53" t="str">
        <f t="shared" si="8"/>
        <v/>
      </c>
      <c r="AD62" s="386" t="str">
        <f t="shared" si="9"/>
        <v/>
      </c>
      <c r="AE62" s="478">
        <f t="shared" si="10"/>
        <v>0</v>
      </c>
      <c r="AF62" s="479">
        <f t="shared" si="62"/>
        <v>0</v>
      </c>
      <c r="AG62" s="479">
        <f t="shared" si="63"/>
        <v>0</v>
      </c>
      <c r="AH62" s="479">
        <f t="shared" si="11"/>
        <v>0</v>
      </c>
      <c r="AI62" s="480">
        <f t="shared" si="64"/>
        <v>0</v>
      </c>
      <c r="AJ62" s="478">
        <f t="shared" si="12"/>
        <v>0</v>
      </c>
      <c r="AK62" s="479">
        <f t="shared" si="65"/>
        <v>0</v>
      </c>
      <c r="AL62" s="479">
        <f t="shared" si="66"/>
        <v>0</v>
      </c>
      <c r="AM62" s="479">
        <f t="shared" si="67"/>
        <v>0</v>
      </c>
      <c r="AN62" s="480">
        <f t="shared" si="68"/>
        <v>0</v>
      </c>
      <c r="AO62" s="478">
        <f t="shared" si="13"/>
        <v>0</v>
      </c>
      <c r="AP62" s="479">
        <f t="shared" si="69"/>
        <v>0</v>
      </c>
      <c r="AQ62" s="479">
        <f t="shared" si="70"/>
        <v>0</v>
      </c>
      <c r="AR62" s="479">
        <f t="shared" si="71"/>
        <v>0</v>
      </c>
      <c r="AS62" s="480">
        <f t="shared" si="72"/>
        <v>0</v>
      </c>
      <c r="AT62" s="486" t="b">
        <f t="shared" si="14"/>
        <v>1</v>
      </c>
      <c r="AU62" s="56" t="b">
        <f t="shared" si="15"/>
        <v>0</v>
      </c>
      <c r="AV62" s="56" t="b">
        <f t="shared" si="16"/>
        <v>1</v>
      </c>
      <c r="AW62" s="56" t="b">
        <f t="shared" si="17"/>
        <v>1</v>
      </c>
      <c r="AX62" s="56" t="str">
        <f t="shared" si="18"/>
        <v/>
      </c>
      <c r="AY62" s="56" t="b">
        <f t="shared" si="19"/>
        <v>0</v>
      </c>
      <c r="AZ62" s="498" t="b">
        <f>IF(OR(COUNTBLANK(D62:I62)=6,AND(COUNTBLANK(D62:G62)=4,H62=0)),OR(AY63:AY$67),NOT(AY62))</f>
        <v>0</v>
      </c>
      <c r="BA62" s="56" t="b">
        <f t="shared" si="20"/>
        <v>1</v>
      </c>
      <c r="BB62" s="56" t="b">
        <f t="shared" si="83"/>
        <v>0</v>
      </c>
      <c r="BC62" s="57">
        <f t="shared" si="21"/>
        <v>0</v>
      </c>
      <c r="BD62" s="57" t="str">
        <f t="shared" si="22"/>
        <v/>
      </c>
      <c r="BE62" s="560" t="str">
        <f t="shared" si="84"/>
        <v/>
      </c>
      <c r="BF62" s="561" t="str">
        <f t="shared" si="23"/>
        <v/>
      </c>
      <c r="BG62" s="151" t="str">
        <f t="shared" si="85"/>
        <v/>
      </c>
      <c r="BH62" s="430"/>
      <c r="BI62" s="151" t="str">
        <f t="shared" si="73"/>
        <v/>
      </c>
      <c r="BJ62" s="437" t="str">
        <f t="shared" si="74"/>
        <v/>
      </c>
      <c r="BK62" s="803"/>
      <c r="BL62" s="803"/>
      <c r="BM62" s="502" t="b">
        <f t="shared" si="75"/>
        <v>0</v>
      </c>
      <c r="BN62" s="503" t="b">
        <f t="shared" si="76"/>
        <v>0</v>
      </c>
      <c r="BO62" s="504" t="b">
        <f t="shared" si="24"/>
        <v>0</v>
      </c>
      <c r="BP62" s="502" t="b">
        <f t="shared" si="25"/>
        <v>0</v>
      </c>
      <c r="BQ62" s="502" t="b">
        <f t="shared" si="26"/>
        <v>0</v>
      </c>
      <c r="BR62" s="503" t="b">
        <f t="shared" si="27"/>
        <v>0</v>
      </c>
      <c r="BS62" s="504" t="b">
        <f t="shared" si="28"/>
        <v>0</v>
      </c>
      <c r="BT62" s="502" t="b">
        <f t="shared" si="29"/>
        <v>0</v>
      </c>
      <c r="BU62" s="503" t="b">
        <f t="shared" si="77"/>
        <v>0</v>
      </c>
      <c r="BV62" s="505" t="b">
        <f t="shared" si="30"/>
        <v>0</v>
      </c>
      <c r="BW62" s="506" t="b">
        <f t="shared" si="31"/>
        <v>0</v>
      </c>
      <c r="BX62" s="475" t="str">
        <f t="shared" si="78"/>
        <v/>
      </c>
      <c r="BZ62" s="390" t="str">
        <f t="shared" si="32"/>
        <v>no data</v>
      </c>
      <c r="CB62" s="90">
        <v>35</v>
      </c>
      <c r="CC62" s="90" t="str">
        <f t="shared" si="33"/>
        <v>-</v>
      </c>
      <c r="CG62" s="187"/>
      <c r="CH62" s="64"/>
      <c r="CI62" s="64"/>
      <c r="CK62" s="137">
        <f t="shared" si="34"/>
        <v>35</v>
      </c>
      <c r="CL62" s="395">
        <f t="shared" si="35"/>
        <v>0</v>
      </c>
      <c r="CM62" s="395">
        <f t="shared" si="36"/>
        <v>0</v>
      </c>
      <c r="CN62" s="562" t="str">
        <f t="shared" si="37"/>
        <v/>
      </c>
      <c r="CO62" s="202" t="str">
        <f t="shared" si="38"/>
        <v/>
      </c>
      <c r="CP62" s="202" t="str">
        <f t="shared" si="39"/>
        <v/>
      </c>
      <c r="CQ62" s="564" t="str">
        <f t="shared" si="79"/>
        <v/>
      </c>
      <c r="CR62" s="46"/>
      <c r="CS62" s="188"/>
      <c r="CT62" s="107"/>
      <c r="CU62" s="107"/>
      <c r="CV62" s="64"/>
      <c r="CW62" s="64"/>
      <c r="CX62" s="64"/>
      <c r="CY62" s="64"/>
      <c r="CZ62" s="64"/>
      <c r="DA62" s="64"/>
      <c r="DB62" s="64"/>
      <c r="DC62" s="64"/>
      <c r="DD62" s="64"/>
      <c r="DE62" s="64"/>
      <c r="DF62" s="64"/>
      <c r="DH62" s="390" t="str">
        <f t="shared" si="40"/>
        <v>OK</v>
      </c>
      <c r="DI62" s="390" t="str">
        <f t="shared" si="41"/>
        <v>OK</v>
      </c>
      <c r="DJ62" s="390" t="str">
        <f t="shared" si="42"/>
        <v>OK</v>
      </c>
      <c r="DK62" s="390" t="str">
        <f t="shared" si="43"/>
        <v>OK</v>
      </c>
      <c r="DL62" s="396" t="str">
        <f t="shared" si="44"/>
        <v>OK</v>
      </c>
      <c r="DM62" s="373" t="str">
        <f t="shared" si="45"/>
        <v>OK</v>
      </c>
      <c r="DN62" s="373" t="str">
        <f t="shared" si="46"/>
        <v>OK</v>
      </c>
      <c r="DO62" s="373" t="str">
        <f t="shared" si="80"/>
        <v>OK</v>
      </c>
      <c r="DP62" s="373" t="str">
        <f t="shared" si="47"/>
        <v>OK</v>
      </c>
      <c r="DQ62" s="373" t="str">
        <f t="shared" si="48"/>
        <v>OK</v>
      </c>
      <c r="DR62" s="373" t="str">
        <f t="shared" si="49"/>
        <v>OK</v>
      </c>
      <c r="DS62" s="396" t="str">
        <f t="shared" si="50"/>
        <v>OK</v>
      </c>
      <c r="DT62" s="373" t="str">
        <f t="shared" si="51"/>
        <v>OK</v>
      </c>
      <c r="DU62" s="373" t="str">
        <f t="shared" si="52"/>
        <v>OK</v>
      </c>
      <c r="DV62" s="373" t="str">
        <f t="shared" si="53"/>
        <v>OK</v>
      </c>
      <c r="DW62" s="373" t="str">
        <f t="shared" si="54"/>
        <v>OK</v>
      </c>
      <c r="DX62" s="373" t="str">
        <f t="shared" si="55"/>
        <v>OK</v>
      </c>
      <c r="DY62" s="373" t="str">
        <f t="shared" si="56"/>
        <v>OK</v>
      </c>
      <c r="DZ62" s="436" t="str">
        <f t="shared" si="57"/>
        <v>OK</v>
      </c>
      <c r="EA62" s="396" t="str">
        <f t="shared" si="58"/>
        <v>OK</v>
      </c>
      <c r="EB62" s="377">
        <f t="shared" si="81"/>
        <v>0</v>
      </c>
      <c r="EC62" s="376" t="str">
        <f t="shared" si="82"/>
        <v>OK</v>
      </c>
    </row>
    <row r="63" spans="1:133" hidden="1" x14ac:dyDescent="0.2">
      <c r="A63" s="551"/>
      <c r="B63" s="518" t="str">
        <f t="shared" si="0"/>
        <v>-</v>
      </c>
      <c r="C63" s="522">
        <v>36</v>
      </c>
      <c r="D63" s="547"/>
      <c r="E63" s="539"/>
      <c r="F63" s="160"/>
      <c r="G63" s="110"/>
      <c r="H63" s="810"/>
      <c r="I63" s="811"/>
      <c r="J63" s="606"/>
      <c r="K63" s="470"/>
      <c r="L63" s="464"/>
      <c r="M63" s="465"/>
      <c r="N63" s="545"/>
      <c r="O63" s="588"/>
      <c r="P63" s="464"/>
      <c r="Q63" s="465"/>
      <c r="R63" s="650" t="str">
        <f t="shared" si="1"/>
        <v/>
      </c>
      <c r="S63" s="651" t="str">
        <f t="shared" si="59"/>
        <v/>
      </c>
      <c r="T63" s="652" t="str">
        <f t="shared" si="2"/>
        <v/>
      </c>
      <c r="V63" s="150" t="str">
        <f t="shared" si="3"/>
        <v/>
      </c>
      <c r="W63" s="472" t="str">
        <f t="shared" si="4"/>
        <v/>
      </c>
      <c r="X63" s="54" t="b">
        <f t="shared" si="60"/>
        <v>0</v>
      </c>
      <c r="Y63" s="54" t="b">
        <f t="shared" si="5"/>
        <v>0</v>
      </c>
      <c r="Z63" s="53" t="str">
        <f t="shared" si="6"/>
        <v/>
      </c>
      <c r="AA63" s="54" t="str">
        <f t="shared" si="7"/>
        <v/>
      </c>
      <c r="AB63" s="53" t="str">
        <f t="shared" si="61"/>
        <v/>
      </c>
      <c r="AC63" s="53" t="str">
        <f t="shared" si="8"/>
        <v/>
      </c>
      <c r="AD63" s="386" t="str">
        <f t="shared" si="9"/>
        <v/>
      </c>
      <c r="AE63" s="478">
        <f t="shared" si="10"/>
        <v>0</v>
      </c>
      <c r="AF63" s="479">
        <f t="shared" si="62"/>
        <v>0</v>
      </c>
      <c r="AG63" s="479">
        <f t="shared" si="63"/>
        <v>0</v>
      </c>
      <c r="AH63" s="479">
        <f t="shared" si="11"/>
        <v>0</v>
      </c>
      <c r="AI63" s="480">
        <f t="shared" si="64"/>
        <v>0</v>
      </c>
      <c r="AJ63" s="478">
        <f t="shared" si="12"/>
        <v>0</v>
      </c>
      <c r="AK63" s="479">
        <f t="shared" si="65"/>
        <v>0</v>
      </c>
      <c r="AL63" s="479">
        <f t="shared" si="66"/>
        <v>0</v>
      </c>
      <c r="AM63" s="479">
        <f t="shared" si="67"/>
        <v>0</v>
      </c>
      <c r="AN63" s="480">
        <f t="shared" si="68"/>
        <v>0</v>
      </c>
      <c r="AO63" s="478">
        <f t="shared" si="13"/>
        <v>0</v>
      </c>
      <c r="AP63" s="479">
        <f t="shared" si="69"/>
        <v>0</v>
      </c>
      <c r="AQ63" s="479">
        <f t="shared" si="70"/>
        <v>0</v>
      </c>
      <c r="AR63" s="479">
        <f t="shared" si="71"/>
        <v>0</v>
      </c>
      <c r="AS63" s="480">
        <f t="shared" si="72"/>
        <v>0</v>
      </c>
      <c r="AT63" s="486" t="b">
        <f t="shared" si="14"/>
        <v>1</v>
      </c>
      <c r="AU63" s="56" t="b">
        <f t="shared" si="15"/>
        <v>0</v>
      </c>
      <c r="AV63" s="56" t="b">
        <f t="shared" si="16"/>
        <v>1</v>
      </c>
      <c r="AW63" s="56" t="b">
        <f t="shared" si="17"/>
        <v>1</v>
      </c>
      <c r="AX63" s="56" t="str">
        <f t="shared" si="18"/>
        <v/>
      </c>
      <c r="AY63" s="56" t="b">
        <f t="shared" si="19"/>
        <v>0</v>
      </c>
      <c r="AZ63" s="498" t="b">
        <f>IF(OR(COUNTBLANK(D63:I63)=6,AND(COUNTBLANK(D63:G63)=4,H63=0)),OR(AY64:AY$67),NOT(AY63))</f>
        <v>0</v>
      </c>
      <c r="BA63" s="56" t="b">
        <f t="shared" si="20"/>
        <v>1</v>
      </c>
      <c r="BB63" s="56" t="b">
        <f t="shared" si="83"/>
        <v>0</v>
      </c>
      <c r="BC63" s="57">
        <f t="shared" si="21"/>
        <v>0</v>
      </c>
      <c r="BD63" s="57" t="str">
        <f t="shared" si="22"/>
        <v/>
      </c>
      <c r="BE63" s="560" t="str">
        <f t="shared" si="84"/>
        <v/>
      </c>
      <c r="BF63" s="561" t="str">
        <f t="shared" si="23"/>
        <v/>
      </c>
      <c r="BG63" s="151" t="str">
        <f t="shared" si="85"/>
        <v/>
      </c>
      <c r="BH63" s="430"/>
      <c r="BI63" s="151" t="str">
        <f t="shared" si="73"/>
        <v/>
      </c>
      <c r="BJ63" s="437" t="str">
        <f t="shared" si="74"/>
        <v/>
      </c>
      <c r="BK63" s="803"/>
      <c r="BL63" s="803"/>
      <c r="BM63" s="502" t="b">
        <f t="shared" si="75"/>
        <v>0</v>
      </c>
      <c r="BN63" s="503" t="b">
        <f t="shared" si="76"/>
        <v>0</v>
      </c>
      <c r="BO63" s="504" t="b">
        <f t="shared" si="24"/>
        <v>0</v>
      </c>
      <c r="BP63" s="502" t="b">
        <f t="shared" si="25"/>
        <v>0</v>
      </c>
      <c r="BQ63" s="502" t="b">
        <f t="shared" si="26"/>
        <v>0</v>
      </c>
      <c r="BR63" s="503" t="b">
        <f t="shared" si="27"/>
        <v>0</v>
      </c>
      <c r="BS63" s="504" t="b">
        <f t="shared" si="28"/>
        <v>0</v>
      </c>
      <c r="BT63" s="502" t="b">
        <f t="shared" si="29"/>
        <v>0</v>
      </c>
      <c r="BU63" s="503" t="b">
        <f t="shared" si="77"/>
        <v>0</v>
      </c>
      <c r="BV63" s="505" t="b">
        <f t="shared" si="30"/>
        <v>0</v>
      </c>
      <c r="BW63" s="506" t="b">
        <f t="shared" si="31"/>
        <v>0</v>
      </c>
      <c r="BX63" s="475" t="str">
        <f t="shared" si="78"/>
        <v/>
      </c>
      <c r="BZ63" s="390" t="str">
        <f t="shared" si="32"/>
        <v>no data</v>
      </c>
      <c r="CB63" s="90">
        <v>36</v>
      </c>
      <c r="CC63" s="90" t="str">
        <f t="shared" si="33"/>
        <v>-</v>
      </c>
      <c r="CG63" s="187"/>
      <c r="CH63" s="64"/>
      <c r="CI63" s="64"/>
      <c r="CK63" s="137">
        <f t="shared" si="34"/>
        <v>36</v>
      </c>
      <c r="CL63" s="395">
        <f t="shared" si="35"/>
        <v>0</v>
      </c>
      <c r="CM63" s="395">
        <f t="shared" si="36"/>
        <v>0</v>
      </c>
      <c r="CN63" s="562" t="str">
        <f t="shared" si="37"/>
        <v/>
      </c>
      <c r="CO63" s="202" t="str">
        <f t="shared" si="38"/>
        <v/>
      </c>
      <c r="CP63" s="202" t="str">
        <f t="shared" si="39"/>
        <v/>
      </c>
      <c r="CQ63" s="564" t="str">
        <f t="shared" si="79"/>
        <v/>
      </c>
      <c r="CR63" s="46"/>
      <c r="CS63" s="188"/>
      <c r="CT63" s="107"/>
      <c r="CU63" s="107"/>
      <c r="CV63" s="64"/>
      <c r="CW63" s="64"/>
      <c r="CX63" s="64"/>
      <c r="CY63" s="64"/>
      <c r="CZ63" s="64"/>
      <c r="DA63" s="64"/>
      <c r="DB63" s="64"/>
      <c r="DC63" s="64"/>
      <c r="DD63" s="64"/>
      <c r="DE63" s="64"/>
      <c r="DF63" s="64"/>
      <c r="DH63" s="390" t="str">
        <f t="shared" si="40"/>
        <v>OK</v>
      </c>
      <c r="DI63" s="390" t="str">
        <f t="shared" si="41"/>
        <v>OK</v>
      </c>
      <c r="DJ63" s="390" t="str">
        <f t="shared" si="42"/>
        <v>OK</v>
      </c>
      <c r="DK63" s="390" t="str">
        <f t="shared" si="43"/>
        <v>OK</v>
      </c>
      <c r="DL63" s="396" t="str">
        <f t="shared" si="44"/>
        <v>OK</v>
      </c>
      <c r="DM63" s="373" t="str">
        <f t="shared" si="45"/>
        <v>OK</v>
      </c>
      <c r="DN63" s="373" t="str">
        <f t="shared" si="46"/>
        <v>OK</v>
      </c>
      <c r="DO63" s="373" t="str">
        <f t="shared" si="80"/>
        <v>OK</v>
      </c>
      <c r="DP63" s="373" t="str">
        <f t="shared" si="47"/>
        <v>OK</v>
      </c>
      <c r="DQ63" s="373" t="str">
        <f t="shared" si="48"/>
        <v>OK</v>
      </c>
      <c r="DR63" s="373" t="str">
        <f t="shared" si="49"/>
        <v>OK</v>
      </c>
      <c r="DS63" s="396" t="str">
        <f t="shared" si="50"/>
        <v>OK</v>
      </c>
      <c r="DT63" s="373" t="str">
        <f t="shared" si="51"/>
        <v>OK</v>
      </c>
      <c r="DU63" s="373" t="str">
        <f t="shared" si="52"/>
        <v>OK</v>
      </c>
      <c r="DV63" s="373" t="str">
        <f t="shared" si="53"/>
        <v>OK</v>
      </c>
      <c r="DW63" s="373" t="str">
        <f t="shared" si="54"/>
        <v>OK</v>
      </c>
      <c r="DX63" s="373" t="str">
        <f t="shared" si="55"/>
        <v>OK</v>
      </c>
      <c r="DY63" s="373" t="str">
        <f t="shared" si="56"/>
        <v>OK</v>
      </c>
      <c r="DZ63" s="436" t="str">
        <f t="shared" si="57"/>
        <v>OK</v>
      </c>
      <c r="EA63" s="396" t="str">
        <f t="shared" si="58"/>
        <v>OK</v>
      </c>
      <c r="EB63" s="377">
        <f t="shared" si="81"/>
        <v>0</v>
      </c>
      <c r="EC63" s="376" t="str">
        <f t="shared" si="82"/>
        <v>OK</v>
      </c>
    </row>
    <row r="64" spans="1:133" hidden="1" x14ac:dyDescent="0.2">
      <c r="A64" s="551"/>
      <c r="B64" s="518" t="str">
        <f t="shared" si="0"/>
        <v>-</v>
      </c>
      <c r="C64" s="522">
        <v>37</v>
      </c>
      <c r="D64" s="547"/>
      <c r="E64" s="539"/>
      <c r="F64" s="160"/>
      <c r="G64" s="110"/>
      <c r="H64" s="810"/>
      <c r="I64" s="811"/>
      <c r="J64" s="606"/>
      <c r="K64" s="470"/>
      <c r="L64" s="464"/>
      <c r="M64" s="465"/>
      <c r="N64" s="545"/>
      <c r="O64" s="588"/>
      <c r="P64" s="464"/>
      <c r="Q64" s="465"/>
      <c r="R64" s="650" t="str">
        <f t="shared" si="1"/>
        <v/>
      </c>
      <c r="S64" s="651" t="str">
        <f t="shared" si="59"/>
        <v/>
      </c>
      <c r="T64" s="652" t="str">
        <f t="shared" si="2"/>
        <v/>
      </c>
      <c r="V64" s="150" t="str">
        <f t="shared" si="3"/>
        <v/>
      </c>
      <c r="W64" s="472" t="str">
        <f t="shared" si="4"/>
        <v/>
      </c>
      <c r="X64" s="54" t="b">
        <f t="shared" si="60"/>
        <v>0</v>
      </c>
      <c r="Y64" s="54" t="b">
        <f t="shared" si="5"/>
        <v>0</v>
      </c>
      <c r="Z64" s="53" t="str">
        <f t="shared" si="6"/>
        <v/>
      </c>
      <c r="AA64" s="54" t="str">
        <f t="shared" si="7"/>
        <v/>
      </c>
      <c r="AB64" s="53" t="str">
        <f t="shared" si="61"/>
        <v/>
      </c>
      <c r="AC64" s="53" t="str">
        <f t="shared" si="8"/>
        <v/>
      </c>
      <c r="AD64" s="386" t="str">
        <f t="shared" si="9"/>
        <v/>
      </c>
      <c r="AE64" s="478">
        <f t="shared" si="10"/>
        <v>0</v>
      </c>
      <c r="AF64" s="479">
        <f t="shared" si="62"/>
        <v>0</v>
      </c>
      <c r="AG64" s="479">
        <f t="shared" si="63"/>
        <v>0</v>
      </c>
      <c r="AH64" s="479">
        <f t="shared" si="11"/>
        <v>0</v>
      </c>
      <c r="AI64" s="480">
        <f t="shared" si="64"/>
        <v>0</v>
      </c>
      <c r="AJ64" s="478">
        <f t="shared" si="12"/>
        <v>0</v>
      </c>
      <c r="AK64" s="479">
        <f t="shared" si="65"/>
        <v>0</v>
      </c>
      <c r="AL64" s="479">
        <f t="shared" si="66"/>
        <v>0</v>
      </c>
      <c r="AM64" s="479">
        <f t="shared" si="67"/>
        <v>0</v>
      </c>
      <c r="AN64" s="480">
        <f t="shared" si="68"/>
        <v>0</v>
      </c>
      <c r="AO64" s="478">
        <f t="shared" si="13"/>
        <v>0</v>
      </c>
      <c r="AP64" s="479">
        <f t="shared" si="69"/>
        <v>0</v>
      </c>
      <c r="AQ64" s="479">
        <f t="shared" si="70"/>
        <v>0</v>
      </c>
      <c r="AR64" s="479">
        <f t="shared" si="71"/>
        <v>0</v>
      </c>
      <c r="AS64" s="480">
        <f t="shared" si="72"/>
        <v>0</v>
      </c>
      <c r="AT64" s="486" t="b">
        <f t="shared" si="14"/>
        <v>1</v>
      </c>
      <c r="AU64" s="56" t="b">
        <f t="shared" si="15"/>
        <v>0</v>
      </c>
      <c r="AV64" s="56" t="b">
        <f t="shared" si="16"/>
        <v>1</v>
      </c>
      <c r="AW64" s="56" t="b">
        <f t="shared" si="17"/>
        <v>1</v>
      </c>
      <c r="AX64" s="56" t="str">
        <f t="shared" si="18"/>
        <v/>
      </c>
      <c r="AY64" s="56" t="b">
        <f t="shared" si="19"/>
        <v>0</v>
      </c>
      <c r="AZ64" s="498" t="b">
        <f>IF(OR(COUNTBLANK(D64:I64)=6,AND(COUNTBLANK(D64:G64)=4,H64=0)),OR(AY65:AY$67),NOT(AY64))</f>
        <v>0</v>
      </c>
      <c r="BA64" s="56" t="b">
        <f t="shared" si="20"/>
        <v>1</v>
      </c>
      <c r="BB64" s="56" t="b">
        <f t="shared" si="83"/>
        <v>0</v>
      </c>
      <c r="BC64" s="57">
        <f t="shared" si="21"/>
        <v>0</v>
      </c>
      <c r="BD64" s="57" t="str">
        <f t="shared" si="22"/>
        <v/>
      </c>
      <c r="BE64" s="560" t="str">
        <f t="shared" si="84"/>
        <v/>
      </c>
      <c r="BF64" s="561" t="str">
        <f t="shared" si="23"/>
        <v/>
      </c>
      <c r="BG64" s="151" t="str">
        <f t="shared" si="85"/>
        <v/>
      </c>
      <c r="BH64" s="430"/>
      <c r="BI64" s="151" t="str">
        <f t="shared" si="73"/>
        <v/>
      </c>
      <c r="BJ64" s="437" t="str">
        <f t="shared" si="74"/>
        <v/>
      </c>
      <c r="BK64" s="803"/>
      <c r="BL64" s="803"/>
      <c r="BM64" s="502" t="b">
        <f t="shared" si="75"/>
        <v>0</v>
      </c>
      <c r="BN64" s="503" t="b">
        <f t="shared" si="76"/>
        <v>0</v>
      </c>
      <c r="BO64" s="504" t="b">
        <f t="shared" si="24"/>
        <v>0</v>
      </c>
      <c r="BP64" s="502" t="b">
        <f t="shared" si="25"/>
        <v>0</v>
      </c>
      <c r="BQ64" s="502" t="b">
        <f t="shared" si="26"/>
        <v>0</v>
      </c>
      <c r="BR64" s="503" t="b">
        <f t="shared" si="27"/>
        <v>0</v>
      </c>
      <c r="BS64" s="504" t="b">
        <f t="shared" si="28"/>
        <v>0</v>
      </c>
      <c r="BT64" s="502" t="b">
        <f t="shared" si="29"/>
        <v>0</v>
      </c>
      <c r="BU64" s="503" t="b">
        <f t="shared" si="77"/>
        <v>0</v>
      </c>
      <c r="BV64" s="505" t="b">
        <f t="shared" si="30"/>
        <v>0</v>
      </c>
      <c r="BW64" s="506" t="b">
        <f t="shared" si="31"/>
        <v>0</v>
      </c>
      <c r="BX64" s="475" t="str">
        <f t="shared" si="78"/>
        <v/>
      </c>
      <c r="BZ64" s="390" t="str">
        <f t="shared" si="32"/>
        <v>no data</v>
      </c>
      <c r="CB64" s="90">
        <v>37</v>
      </c>
      <c r="CC64" s="90" t="str">
        <f t="shared" si="33"/>
        <v>-</v>
      </c>
      <c r="CG64" s="187"/>
      <c r="CH64" s="64"/>
      <c r="CI64" s="64"/>
      <c r="CK64" s="137">
        <f t="shared" si="34"/>
        <v>37</v>
      </c>
      <c r="CL64" s="395">
        <f t="shared" si="35"/>
        <v>0</v>
      </c>
      <c r="CM64" s="395">
        <f t="shared" si="36"/>
        <v>0</v>
      </c>
      <c r="CN64" s="562" t="str">
        <f t="shared" si="37"/>
        <v/>
      </c>
      <c r="CO64" s="202" t="str">
        <f t="shared" si="38"/>
        <v/>
      </c>
      <c r="CP64" s="202" t="str">
        <f t="shared" si="39"/>
        <v/>
      </c>
      <c r="CQ64" s="564" t="str">
        <f t="shared" si="79"/>
        <v/>
      </c>
      <c r="CR64" s="46"/>
      <c r="CS64" s="188"/>
      <c r="CT64" s="107"/>
      <c r="CU64" s="107"/>
      <c r="CV64" s="64"/>
      <c r="CW64" s="64"/>
      <c r="CX64" s="64"/>
      <c r="CY64" s="64"/>
      <c r="CZ64" s="64"/>
      <c r="DA64" s="64"/>
      <c r="DB64" s="64"/>
      <c r="DC64" s="64"/>
      <c r="DD64" s="64"/>
      <c r="DE64" s="64"/>
      <c r="DF64" s="64"/>
      <c r="DH64" s="390" t="str">
        <f t="shared" si="40"/>
        <v>OK</v>
      </c>
      <c r="DI64" s="390" t="str">
        <f t="shared" si="41"/>
        <v>OK</v>
      </c>
      <c r="DJ64" s="390" t="str">
        <f t="shared" si="42"/>
        <v>OK</v>
      </c>
      <c r="DK64" s="390" t="str">
        <f t="shared" si="43"/>
        <v>OK</v>
      </c>
      <c r="DL64" s="396" t="str">
        <f t="shared" si="44"/>
        <v>OK</v>
      </c>
      <c r="DM64" s="373" t="str">
        <f t="shared" si="45"/>
        <v>OK</v>
      </c>
      <c r="DN64" s="373" t="str">
        <f t="shared" si="46"/>
        <v>OK</v>
      </c>
      <c r="DO64" s="373" t="str">
        <f t="shared" si="80"/>
        <v>OK</v>
      </c>
      <c r="DP64" s="373" t="str">
        <f t="shared" si="47"/>
        <v>OK</v>
      </c>
      <c r="DQ64" s="373" t="str">
        <f t="shared" si="48"/>
        <v>OK</v>
      </c>
      <c r="DR64" s="373" t="str">
        <f t="shared" si="49"/>
        <v>OK</v>
      </c>
      <c r="DS64" s="396" t="str">
        <f t="shared" si="50"/>
        <v>OK</v>
      </c>
      <c r="DT64" s="373" t="str">
        <f t="shared" si="51"/>
        <v>OK</v>
      </c>
      <c r="DU64" s="373" t="str">
        <f t="shared" si="52"/>
        <v>OK</v>
      </c>
      <c r="DV64" s="373" t="str">
        <f t="shared" si="53"/>
        <v>OK</v>
      </c>
      <c r="DW64" s="373" t="str">
        <f t="shared" si="54"/>
        <v>OK</v>
      </c>
      <c r="DX64" s="373" t="str">
        <f t="shared" si="55"/>
        <v>OK</v>
      </c>
      <c r="DY64" s="373" t="str">
        <f t="shared" si="56"/>
        <v>OK</v>
      </c>
      <c r="DZ64" s="436" t="str">
        <f t="shared" si="57"/>
        <v>OK</v>
      </c>
      <c r="EA64" s="396" t="str">
        <f t="shared" si="58"/>
        <v>OK</v>
      </c>
      <c r="EB64" s="377">
        <f t="shared" si="81"/>
        <v>0</v>
      </c>
      <c r="EC64" s="376" t="str">
        <f t="shared" si="82"/>
        <v>OK</v>
      </c>
    </row>
    <row r="65" spans="1:133" hidden="1" x14ac:dyDescent="0.2">
      <c r="A65" s="551"/>
      <c r="B65" s="518" t="str">
        <f t="shared" si="0"/>
        <v>-</v>
      </c>
      <c r="C65" s="522">
        <v>38</v>
      </c>
      <c r="D65" s="547"/>
      <c r="E65" s="539"/>
      <c r="F65" s="160"/>
      <c r="G65" s="110"/>
      <c r="H65" s="810"/>
      <c r="I65" s="811"/>
      <c r="J65" s="606"/>
      <c r="K65" s="470"/>
      <c r="L65" s="464"/>
      <c r="M65" s="465"/>
      <c r="N65" s="545"/>
      <c r="O65" s="588"/>
      <c r="P65" s="464"/>
      <c r="Q65" s="465"/>
      <c r="R65" s="650" t="str">
        <f t="shared" si="1"/>
        <v/>
      </c>
      <c r="S65" s="651" t="str">
        <f t="shared" si="59"/>
        <v/>
      </c>
      <c r="T65" s="652" t="str">
        <f t="shared" si="2"/>
        <v/>
      </c>
      <c r="V65" s="150" t="str">
        <f t="shared" si="3"/>
        <v/>
      </c>
      <c r="W65" s="472" t="str">
        <f t="shared" si="4"/>
        <v/>
      </c>
      <c r="X65" s="54" t="b">
        <f t="shared" si="60"/>
        <v>0</v>
      </c>
      <c r="Y65" s="54" t="b">
        <f t="shared" si="5"/>
        <v>0</v>
      </c>
      <c r="Z65" s="53" t="str">
        <f t="shared" si="6"/>
        <v/>
      </c>
      <c r="AA65" s="54" t="str">
        <f t="shared" si="7"/>
        <v/>
      </c>
      <c r="AB65" s="53" t="str">
        <f t="shared" si="61"/>
        <v/>
      </c>
      <c r="AC65" s="53" t="str">
        <f t="shared" si="8"/>
        <v/>
      </c>
      <c r="AD65" s="386" t="str">
        <f t="shared" si="9"/>
        <v/>
      </c>
      <c r="AE65" s="478">
        <f t="shared" si="10"/>
        <v>0</v>
      </c>
      <c r="AF65" s="479">
        <f t="shared" si="62"/>
        <v>0</v>
      </c>
      <c r="AG65" s="479">
        <f t="shared" si="63"/>
        <v>0</v>
      </c>
      <c r="AH65" s="479">
        <f t="shared" si="11"/>
        <v>0</v>
      </c>
      <c r="AI65" s="480">
        <f t="shared" si="64"/>
        <v>0</v>
      </c>
      <c r="AJ65" s="478">
        <f t="shared" si="12"/>
        <v>0</v>
      </c>
      <c r="AK65" s="479">
        <f t="shared" si="65"/>
        <v>0</v>
      </c>
      <c r="AL65" s="479">
        <f t="shared" si="66"/>
        <v>0</v>
      </c>
      <c r="AM65" s="479">
        <f t="shared" si="67"/>
        <v>0</v>
      </c>
      <c r="AN65" s="480">
        <f t="shared" si="68"/>
        <v>0</v>
      </c>
      <c r="AO65" s="478">
        <f t="shared" si="13"/>
        <v>0</v>
      </c>
      <c r="AP65" s="479">
        <f t="shared" si="69"/>
        <v>0</v>
      </c>
      <c r="AQ65" s="479">
        <f t="shared" si="70"/>
        <v>0</v>
      </c>
      <c r="AR65" s="479">
        <f t="shared" si="71"/>
        <v>0</v>
      </c>
      <c r="AS65" s="480">
        <f t="shared" si="72"/>
        <v>0</v>
      </c>
      <c r="AT65" s="486" t="b">
        <f t="shared" si="14"/>
        <v>1</v>
      </c>
      <c r="AU65" s="56" t="b">
        <f t="shared" si="15"/>
        <v>0</v>
      </c>
      <c r="AV65" s="56" t="b">
        <f t="shared" si="16"/>
        <v>1</v>
      </c>
      <c r="AW65" s="56" t="b">
        <f t="shared" si="17"/>
        <v>1</v>
      </c>
      <c r="AX65" s="56" t="str">
        <f t="shared" si="18"/>
        <v/>
      </c>
      <c r="AY65" s="56" t="b">
        <f t="shared" si="19"/>
        <v>0</v>
      </c>
      <c r="AZ65" s="498" t="b">
        <f>IF(OR(COUNTBLANK(D65:I65)=6,AND(COUNTBLANK(D65:G65)=4,H65=0)),OR(AY66:AY$67),NOT(AY65))</f>
        <v>0</v>
      </c>
      <c r="BA65" s="56" t="b">
        <f t="shared" si="20"/>
        <v>1</v>
      </c>
      <c r="BB65" s="56" t="b">
        <f t="shared" si="83"/>
        <v>0</v>
      </c>
      <c r="BC65" s="57">
        <f t="shared" si="21"/>
        <v>0</v>
      </c>
      <c r="BD65" s="57" t="str">
        <f t="shared" si="22"/>
        <v/>
      </c>
      <c r="BE65" s="560" t="str">
        <f t="shared" si="84"/>
        <v/>
      </c>
      <c r="BF65" s="561" t="str">
        <f t="shared" si="23"/>
        <v/>
      </c>
      <c r="BG65" s="151" t="str">
        <f t="shared" si="85"/>
        <v/>
      </c>
      <c r="BH65" s="430"/>
      <c r="BI65" s="151" t="str">
        <f t="shared" si="73"/>
        <v/>
      </c>
      <c r="BJ65" s="437" t="str">
        <f t="shared" si="74"/>
        <v/>
      </c>
      <c r="BK65" s="803"/>
      <c r="BL65" s="803"/>
      <c r="BM65" s="502" t="b">
        <f t="shared" si="75"/>
        <v>0</v>
      </c>
      <c r="BN65" s="503" t="b">
        <f t="shared" si="76"/>
        <v>0</v>
      </c>
      <c r="BO65" s="504" t="b">
        <f t="shared" si="24"/>
        <v>0</v>
      </c>
      <c r="BP65" s="502" t="b">
        <f t="shared" si="25"/>
        <v>0</v>
      </c>
      <c r="BQ65" s="502" t="b">
        <f t="shared" si="26"/>
        <v>0</v>
      </c>
      <c r="BR65" s="503" t="b">
        <f t="shared" si="27"/>
        <v>0</v>
      </c>
      <c r="BS65" s="504" t="b">
        <f t="shared" si="28"/>
        <v>0</v>
      </c>
      <c r="BT65" s="502" t="b">
        <f t="shared" si="29"/>
        <v>0</v>
      </c>
      <c r="BU65" s="503" t="b">
        <f t="shared" si="77"/>
        <v>0</v>
      </c>
      <c r="BV65" s="505" t="b">
        <f t="shared" si="30"/>
        <v>0</v>
      </c>
      <c r="BW65" s="506" t="b">
        <f t="shared" si="31"/>
        <v>0</v>
      </c>
      <c r="BX65" s="475" t="str">
        <f t="shared" si="78"/>
        <v/>
      </c>
      <c r="BZ65" s="390" t="str">
        <f t="shared" si="32"/>
        <v>no data</v>
      </c>
      <c r="CB65" s="90">
        <v>38</v>
      </c>
      <c r="CC65" s="90" t="str">
        <f t="shared" si="33"/>
        <v>-</v>
      </c>
      <c r="CG65" s="187"/>
      <c r="CH65" s="64"/>
      <c r="CI65" s="64"/>
      <c r="CK65" s="137">
        <f t="shared" si="34"/>
        <v>38</v>
      </c>
      <c r="CL65" s="395">
        <f t="shared" si="35"/>
        <v>0</v>
      </c>
      <c r="CM65" s="395">
        <f t="shared" si="36"/>
        <v>0</v>
      </c>
      <c r="CN65" s="562" t="str">
        <f t="shared" si="37"/>
        <v/>
      </c>
      <c r="CO65" s="202" t="str">
        <f t="shared" si="38"/>
        <v/>
      </c>
      <c r="CP65" s="202" t="str">
        <f t="shared" si="39"/>
        <v/>
      </c>
      <c r="CQ65" s="564" t="str">
        <f t="shared" si="79"/>
        <v/>
      </c>
      <c r="CR65" s="46"/>
      <c r="CS65" s="188"/>
      <c r="CT65" s="107"/>
      <c r="CU65" s="107"/>
      <c r="CV65" s="64"/>
      <c r="CW65" s="64"/>
      <c r="CX65" s="64"/>
      <c r="CY65" s="64"/>
      <c r="CZ65" s="64"/>
      <c r="DA65" s="64"/>
      <c r="DB65" s="64"/>
      <c r="DC65" s="64"/>
      <c r="DD65" s="64"/>
      <c r="DE65" s="64"/>
      <c r="DF65" s="64"/>
      <c r="DH65" s="390" t="str">
        <f t="shared" si="40"/>
        <v>OK</v>
      </c>
      <c r="DI65" s="390" t="str">
        <f t="shared" si="41"/>
        <v>OK</v>
      </c>
      <c r="DJ65" s="390" t="str">
        <f t="shared" si="42"/>
        <v>OK</v>
      </c>
      <c r="DK65" s="390" t="str">
        <f t="shared" si="43"/>
        <v>OK</v>
      </c>
      <c r="DL65" s="396" t="str">
        <f t="shared" si="44"/>
        <v>OK</v>
      </c>
      <c r="DM65" s="373" t="str">
        <f t="shared" si="45"/>
        <v>OK</v>
      </c>
      <c r="DN65" s="373" t="str">
        <f t="shared" si="46"/>
        <v>OK</v>
      </c>
      <c r="DO65" s="373" t="str">
        <f t="shared" si="80"/>
        <v>OK</v>
      </c>
      <c r="DP65" s="373" t="str">
        <f t="shared" si="47"/>
        <v>OK</v>
      </c>
      <c r="DQ65" s="373" t="str">
        <f t="shared" si="48"/>
        <v>OK</v>
      </c>
      <c r="DR65" s="373" t="str">
        <f t="shared" si="49"/>
        <v>OK</v>
      </c>
      <c r="DS65" s="396" t="str">
        <f t="shared" si="50"/>
        <v>OK</v>
      </c>
      <c r="DT65" s="373" t="str">
        <f t="shared" si="51"/>
        <v>OK</v>
      </c>
      <c r="DU65" s="373" t="str">
        <f t="shared" si="52"/>
        <v>OK</v>
      </c>
      <c r="DV65" s="373" t="str">
        <f t="shared" si="53"/>
        <v>OK</v>
      </c>
      <c r="DW65" s="373" t="str">
        <f t="shared" si="54"/>
        <v>OK</v>
      </c>
      <c r="DX65" s="373" t="str">
        <f t="shared" si="55"/>
        <v>OK</v>
      </c>
      <c r="DY65" s="373" t="str">
        <f t="shared" si="56"/>
        <v>OK</v>
      </c>
      <c r="DZ65" s="436" t="str">
        <f t="shared" si="57"/>
        <v>OK</v>
      </c>
      <c r="EA65" s="396" t="str">
        <f t="shared" si="58"/>
        <v>OK</v>
      </c>
      <c r="EB65" s="377">
        <f t="shared" si="81"/>
        <v>0</v>
      </c>
      <c r="EC65" s="376" t="str">
        <f t="shared" si="82"/>
        <v>OK</v>
      </c>
    </row>
    <row r="66" spans="1:133" hidden="1" x14ac:dyDescent="0.2">
      <c r="A66" s="551"/>
      <c r="B66" s="518" t="str">
        <f t="shared" si="0"/>
        <v>-</v>
      </c>
      <c r="C66" s="522">
        <v>39</v>
      </c>
      <c r="D66" s="547"/>
      <c r="E66" s="539"/>
      <c r="F66" s="160"/>
      <c r="G66" s="110"/>
      <c r="H66" s="810"/>
      <c r="I66" s="811"/>
      <c r="J66" s="606"/>
      <c r="K66" s="470"/>
      <c r="L66" s="464"/>
      <c r="M66" s="465"/>
      <c r="N66" s="545"/>
      <c r="O66" s="588"/>
      <c r="P66" s="464"/>
      <c r="Q66" s="465"/>
      <c r="R66" s="650" t="str">
        <f t="shared" si="1"/>
        <v/>
      </c>
      <c r="S66" s="651" t="str">
        <f t="shared" si="59"/>
        <v/>
      </c>
      <c r="T66" s="652" t="str">
        <f t="shared" si="2"/>
        <v/>
      </c>
      <c r="V66" s="150" t="str">
        <f t="shared" si="3"/>
        <v/>
      </c>
      <c r="W66" s="472" t="str">
        <f t="shared" si="4"/>
        <v/>
      </c>
      <c r="X66" s="54" t="b">
        <f t="shared" si="60"/>
        <v>0</v>
      </c>
      <c r="Y66" s="54" t="b">
        <f t="shared" si="5"/>
        <v>0</v>
      </c>
      <c r="Z66" s="53" t="str">
        <f t="shared" si="6"/>
        <v/>
      </c>
      <c r="AA66" s="54" t="str">
        <f t="shared" si="7"/>
        <v/>
      </c>
      <c r="AB66" s="53" t="str">
        <f t="shared" si="61"/>
        <v/>
      </c>
      <c r="AC66" s="53" t="str">
        <f t="shared" si="8"/>
        <v/>
      </c>
      <c r="AD66" s="386" t="str">
        <f t="shared" si="9"/>
        <v/>
      </c>
      <c r="AE66" s="478">
        <f t="shared" si="10"/>
        <v>0</v>
      </c>
      <c r="AF66" s="479">
        <f t="shared" si="62"/>
        <v>0</v>
      </c>
      <c r="AG66" s="479">
        <f t="shared" si="63"/>
        <v>0</v>
      </c>
      <c r="AH66" s="479">
        <f t="shared" si="11"/>
        <v>0</v>
      </c>
      <c r="AI66" s="480">
        <f t="shared" si="64"/>
        <v>0</v>
      </c>
      <c r="AJ66" s="478">
        <f t="shared" si="12"/>
        <v>0</v>
      </c>
      <c r="AK66" s="479">
        <f t="shared" si="65"/>
        <v>0</v>
      </c>
      <c r="AL66" s="479">
        <f t="shared" si="66"/>
        <v>0</v>
      </c>
      <c r="AM66" s="479">
        <f t="shared" si="67"/>
        <v>0</v>
      </c>
      <c r="AN66" s="480">
        <f t="shared" si="68"/>
        <v>0</v>
      </c>
      <c r="AO66" s="478">
        <f t="shared" si="13"/>
        <v>0</v>
      </c>
      <c r="AP66" s="479">
        <f t="shared" si="69"/>
        <v>0</v>
      </c>
      <c r="AQ66" s="479">
        <f t="shared" si="70"/>
        <v>0</v>
      </c>
      <c r="AR66" s="479">
        <f t="shared" si="71"/>
        <v>0</v>
      </c>
      <c r="AS66" s="480">
        <f t="shared" si="72"/>
        <v>0</v>
      </c>
      <c r="AT66" s="486" t="b">
        <f t="shared" si="14"/>
        <v>1</v>
      </c>
      <c r="AU66" s="56" t="b">
        <f t="shared" si="15"/>
        <v>0</v>
      </c>
      <c r="AV66" s="56" t="b">
        <f t="shared" si="16"/>
        <v>1</v>
      </c>
      <c r="AW66" s="56" t="b">
        <f t="shared" si="17"/>
        <v>1</v>
      </c>
      <c r="AX66" s="56" t="str">
        <f t="shared" si="18"/>
        <v/>
      </c>
      <c r="AY66" s="56" t="b">
        <f t="shared" si="19"/>
        <v>0</v>
      </c>
      <c r="AZ66" s="498" t="b">
        <f>IF(OR(COUNTBLANK(D66:I66)=6,AND(COUNTBLANK(D66:G66)=4,H66=0)),OR(AY67:AY$67),NOT(AY66))</f>
        <v>0</v>
      </c>
      <c r="BA66" s="56" t="b">
        <f t="shared" si="20"/>
        <v>1</v>
      </c>
      <c r="BB66" s="56" t="b">
        <f t="shared" si="83"/>
        <v>0</v>
      </c>
      <c r="BC66" s="57">
        <f t="shared" si="21"/>
        <v>0</v>
      </c>
      <c r="BD66" s="57" t="str">
        <f t="shared" si="22"/>
        <v/>
      </c>
      <c r="BE66" s="560" t="str">
        <f t="shared" si="84"/>
        <v/>
      </c>
      <c r="BF66" s="561" t="str">
        <f t="shared" si="23"/>
        <v/>
      </c>
      <c r="BG66" s="151" t="str">
        <f t="shared" si="85"/>
        <v/>
      </c>
      <c r="BH66" s="430"/>
      <c r="BI66" s="151" t="str">
        <f t="shared" si="73"/>
        <v/>
      </c>
      <c r="BJ66" s="437" t="str">
        <f t="shared" si="74"/>
        <v/>
      </c>
      <c r="BK66" s="803"/>
      <c r="BL66" s="803"/>
      <c r="BM66" s="502" t="b">
        <f t="shared" si="75"/>
        <v>0</v>
      </c>
      <c r="BN66" s="503" t="b">
        <f t="shared" si="76"/>
        <v>0</v>
      </c>
      <c r="BO66" s="504" t="b">
        <f t="shared" si="24"/>
        <v>0</v>
      </c>
      <c r="BP66" s="502" t="b">
        <f t="shared" si="25"/>
        <v>0</v>
      </c>
      <c r="BQ66" s="502" t="b">
        <f t="shared" si="26"/>
        <v>0</v>
      </c>
      <c r="BR66" s="503" t="b">
        <f t="shared" si="27"/>
        <v>0</v>
      </c>
      <c r="BS66" s="504" t="b">
        <f t="shared" si="28"/>
        <v>0</v>
      </c>
      <c r="BT66" s="502" t="b">
        <f t="shared" si="29"/>
        <v>0</v>
      </c>
      <c r="BU66" s="503" t="b">
        <f t="shared" si="77"/>
        <v>0</v>
      </c>
      <c r="BV66" s="505" t="b">
        <f t="shared" si="30"/>
        <v>0</v>
      </c>
      <c r="BW66" s="506" t="b">
        <f t="shared" si="31"/>
        <v>0</v>
      </c>
      <c r="BX66" s="475" t="str">
        <f t="shared" si="78"/>
        <v/>
      </c>
      <c r="BZ66" s="390" t="str">
        <f t="shared" si="32"/>
        <v>no data</v>
      </c>
      <c r="CB66" s="90">
        <v>39</v>
      </c>
      <c r="CC66" s="90" t="str">
        <f t="shared" si="33"/>
        <v>-</v>
      </c>
      <c r="CG66" s="187"/>
      <c r="CH66" s="64"/>
      <c r="CI66" s="64"/>
      <c r="CK66" s="137">
        <f t="shared" si="34"/>
        <v>39</v>
      </c>
      <c r="CL66" s="395">
        <f t="shared" si="35"/>
        <v>0</v>
      </c>
      <c r="CM66" s="395">
        <f t="shared" si="36"/>
        <v>0</v>
      </c>
      <c r="CN66" s="562" t="str">
        <f t="shared" si="37"/>
        <v/>
      </c>
      <c r="CO66" s="202" t="str">
        <f t="shared" si="38"/>
        <v/>
      </c>
      <c r="CP66" s="202" t="str">
        <f t="shared" si="39"/>
        <v/>
      </c>
      <c r="CQ66" s="564" t="str">
        <f t="shared" si="79"/>
        <v/>
      </c>
      <c r="CR66" s="46"/>
      <c r="CS66" s="188"/>
      <c r="CT66" s="107"/>
      <c r="CU66" s="107"/>
      <c r="CV66" s="64"/>
      <c r="CW66" s="64"/>
      <c r="CX66" s="64"/>
      <c r="CY66" s="64"/>
      <c r="CZ66" s="64"/>
      <c r="DA66" s="64"/>
      <c r="DB66" s="64"/>
      <c r="DC66" s="64"/>
      <c r="DD66" s="64"/>
      <c r="DE66" s="64"/>
      <c r="DF66" s="64"/>
      <c r="DH66" s="390" t="str">
        <f t="shared" si="40"/>
        <v>OK</v>
      </c>
      <c r="DI66" s="390" t="str">
        <f t="shared" si="41"/>
        <v>OK</v>
      </c>
      <c r="DJ66" s="390" t="str">
        <f t="shared" si="42"/>
        <v>OK</v>
      </c>
      <c r="DK66" s="390" t="str">
        <f t="shared" si="43"/>
        <v>OK</v>
      </c>
      <c r="DL66" s="396" t="str">
        <f t="shared" si="44"/>
        <v>OK</v>
      </c>
      <c r="DM66" s="373" t="str">
        <f t="shared" si="45"/>
        <v>OK</v>
      </c>
      <c r="DN66" s="373" t="str">
        <f t="shared" si="46"/>
        <v>OK</v>
      </c>
      <c r="DO66" s="373" t="str">
        <f t="shared" si="80"/>
        <v>OK</v>
      </c>
      <c r="DP66" s="373" t="str">
        <f t="shared" si="47"/>
        <v>OK</v>
      </c>
      <c r="DQ66" s="373" t="str">
        <f t="shared" si="48"/>
        <v>OK</v>
      </c>
      <c r="DR66" s="373" t="str">
        <f t="shared" si="49"/>
        <v>OK</v>
      </c>
      <c r="DS66" s="396" t="str">
        <f t="shared" si="50"/>
        <v>OK</v>
      </c>
      <c r="DT66" s="373" t="str">
        <f t="shared" si="51"/>
        <v>OK</v>
      </c>
      <c r="DU66" s="373" t="str">
        <f t="shared" si="52"/>
        <v>OK</v>
      </c>
      <c r="DV66" s="373" t="str">
        <f t="shared" si="53"/>
        <v>OK</v>
      </c>
      <c r="DW66" s="373" t="str">
        <f t="shared" si="54"/>
        <v>OK</v>
      </c>
      <c r="DX66" s="373" t="str">
        <f t="shared" si="55"/>
        <v>OK</v>
      </c>
      <c r="DY66" s="373" t="str">
        <f t="shared" si="56"/>
        <v>OK</v>
      </c>
      <c r="DZ66" s="436" t="str">
        <f t="shared" si="57"/>
        <v>OK</v>
      </c>
      <c r="EA66" s="396" t="str">
        <f t="shared" si="58"/>
        <v>OK</v>
      </c>
      <c r="EB66" s="377">
        <f t="shared" si="81"/>
        <v>0</v>
      </c>
      <c r="EC66" s="376" t="str">
        <f t="shared" si="82"/>
        <v>OK</v>
      </c>
    </row>
    <row r="67" spans="1:133" hidden="1" x14ac:dyDescent="0.2">
      <c r="A67" s="551"/>
      <c r="B67" s="521" t="str">
        <f t="shared" si="0"/>
        <v>-</v>
      </c>
      <c r="C67" s="549">
        <v>40</v>
      </c>
      <c r="D67" s="548"/>
      <c r="E67" s="540"/>
      <c r="F67" s="446"/>
      <c r="G67" s="447"/>
      <c r="H67" s="816"/>
      <c r="I67" s="817"/>
      <c r="J67" s="607"/>
      <c r="K67" s="471"/>
      <c r="L67" s="467"/>
      <c r="M67" s="468"/>
      <c r="N67" s="546"/>
      <c r="O67" s="471"/>
      <c r="P67" s="467"/>
      <c r="Q67" s="468"/>
      <c r="R67" s="653" t="str">
        <f t="shared" si="1"/>
        <v/>
      </c>
      <c r="S67" s="654" t="str">
        <f t="shared" si="59"/>
        <v/>
      </c>
      <c r="T67" s="655" t="str">
        <f t="shared" si="2"/>
        <v/>
      </c>
      <c r="V67" s="150" t="str">
        <f t="shared" si="3"/>
        <v/>
      </c>
      <c r="W67" s="472" t="str">
        <f t="shared" si="4"/>
        <v/>
      </c>
      <c r="X67" s="54" t="b">
        <f t="shared" si="60"/>
        <v>0</v>
      </c>
      <c r="Y67" s="54" t="b">
        <f t="shared" si="5"/>
        <v>0</v>
      </c>
      <c r="Z67" s="53" t="str">
        <f t="shared" si="6"/>
        <v/>
      </c>
      <c r="AA67" s="54" t="str">
        <f t="shared" si="7"/>
        <v/>
      </c>
      <c r="AB67" s="53" t="str">
        <f t="shared" si="61"/>
        <v/>
      </c>
      <c r="AC67" s="53" t="str">
        <f t="shared" si="8"/>
        <v/>
      </c>
      <c r="AD67" s="386" t="str">
        <f t="shared" si="9"/>
        <v/>
      </c>
      <c r="AE67" s="478">
        <f t="shared" si="10"/>
        <v>0</v>
      </c>
      <c r="AF67" s="479">
        <f t="shared" si="62"/>
        <v>0</v>
      </c>
      <c r="AG67" s="479">
        <f t="shared" si="63"/>
        <v>0</v>
      </c>
      <c r="AH67" s="479">
        <f t="shared" si="11"/>
        <v>0</v>
      </c>
      <c r="AI67" s="480">
        <f t="shared" si="64"/>
        <v>0</v>
      </c>
      <c r="AJ67" s="478">
        <f t="shared" si="12"/>
        <v>0</v>
      </c>
      <c r="AK67" s="479">
        <f t="shared" si="65"/>
        <v>0</v>
      </c>
      <c r="AL67" s="479">
        <f t="shared" si="66"/>
        <v>0</v>
      </c>
      <c r="AM67" s="479">
        <f t="shared" si="67"/>
        <v>0</v>
      </c>
      <c r="AN67" s="480">
        <f t="shared" si="68"/>
        <v>0</v>
      </c>
      <c r="AO67" s="478">
        <f t="shared" si="13"/>
        <v>0</v>
      </c>
      <c r="AP67" s="479">
        <f t="shared" si="69"/>
        <v>0</v>
      </c>
      <c r="AQ67" s="479">
        <f t="shared" si="70"/>
        <v>0</v>
      </c>
      <c r="AR67" s="479">
        <f t="shared" si="71"/>
        <v>0</v>
      </c>
      <c r="AS67" s="480">
        <f t="shared" si="72"/>
        <v>0</v>
      </c>
      <c r="AT67" s="486" t="b">
        <f t="shared" si="14"/>
        <v>1</v>
      </c>
      <c r="AU67" s="56" t="b">
        <f t="shared" si="15"/>
        <v>0</v>
      </c>
      <c r="AV67" s="56" t="b">
        <f t="shared" si="16"/>
        <v>1</v>
      </c>
      <c r="AW67" s="56" t="b">
        <f t="shared" si="17"/>
        <v>1</v>
      </c>
      <c r="AX67" s="56" t="str">
        <f t="shared" si="18"/>
        <v/>
      </c>
      <c r="AY67" s="56" t="b">
        <f t="shared" si="19"/>
        <v>0</v>
      </c>
      <c r="AZ67" s="498" t="b">
        <f>IF(OR(COUNTBLANK(D67:I67)=6,AND(COUNTBLANK(D67:G67)=4,H67=0)),OR(AY$67:AY69),NOT(AY67))</f>
        <v>0</v>
      </c>
      <c r="BA67" s="56" t="b">
        <f t="shared" si="20"/>
        <v>1</v>
      </c>
      <c r="BB67" s="56" t="b">
        <f t="shared" si="83"/>
        <v>0</v>
      </c>
      <c r="BC67" s="57">
        <f t="shared" si="21"/>
        <v>0</v>
      </c>
      <c r="BD67" s="57" t="str">
        <f t="shared" si="22"/>
        <v/>
      </c>
      <c r="BE67" s="560" t="str">
        <f t="shared" si="84"/>
        <v/>
      </c>
      <c r="BF67" s="561" t="str">
        <f t="shared" si="23"/>
        <v/>
      </c>
      <c r="BG67" s="151" t="str">
        <f t="shared" si="85"/>
        <v/>
      </c>
      <c r="BH67" s="430"/>
      <c r="BI67" s="151" t="str">
        <f t="shared" si="73"/>
        <v/>
      </c>
      <c r="BJ67" s="437" t="str">
        <f t="shared" si="74"/>
        <v/>
      </c>
      <c r="BK67" s="804"/>
      <c r="BL67" s="804"/>
      <c r="BM67" s="502" t="b">
        <f t="shared" si="75"/>
        <v>0</v>
      </c>
      <c r="BN67" s="503" t="b">
        <f t="shared" si="76"/>
        <v>0</v>
      </c>
      <c r="BO67" s="504" t="b">
        <f t="shared" si="24"/>
        <v>0</v>
      </c>
      <c r="BP67" s="502" t="b">
        <f t="shared" si="25"/>
        <v>0</v>
      </c>
      <c r="BQ67" s="502" t="b">
        <f t="shared" si="26"/>
        <v>0</v>
      </c>
      <c r="BR67" s="503" t="b">
        <f t="shared" si="27"/>
        <v>0</v>
      </c>
      <c r="BS67" s="504" t="b">
        <f t="shared" si="28"/>
        <v>0</v>
      </c>
      <c r="BT67" s="502" t="b">
        <f t="shared" si="29"/>
        <v>0</v>
      </c>
      <c r="BU67" s="503" t="b">
        <f t="shared" si="77"/>
        <v>0</v>
      </c>
      <c r="BV67" s="505" t="b">
        <f t="shared" si="30"/>
        <v>0</v>
      </c>
      <c r="BW67" s="506" t="b">
        <f t="shared" si="31"/>
        <v>0</v>
      </c>
      <c r="BX67" s="475" t="str">
        <f t="shared" si="78"/>
        <v/>
      </c>
      <c r="BZ67" s="390" t="str">
        <f t="shared" si="32"/>
        <v>no data</v>
      </c>
      <c r="CB67" s="90">
        <v>40</v>
      </c>
      <c r="CC67" s="90" t="str">
        <f t="shared" si="33"/>
        <v>-</v>
      </c>
      <c r="CG67" s="187"/>
      <c r="CH67" s="64"/>
      <c r="CI67" s="64"/>
      <c r="CK67" s="137">
        <f t="shared" si="34"/>
        <v>40</v>
      </c>
      <c r="CL67" s="395">
        <f t="shared" si="35"/>
        <v>0</v>
      </c>
      <c r="CM67" s="395">
        <f t="shared" si="36"/>
        <v>0</v>
      </c>
      <c r="CN67" s="562" t="str">
        <f t="shared" si="37"/>
        <v/>
      </c>
      <c r="CO67" s="202" t="str">
        <f t="shared" si="38"/>
        <v/>
      </c>
      <c r="CP67" s="202" t="str">
        <f t="shared" si="39"/>
        <v/>
      </c>
      <c r="CQ67" s="564" t="str">
        <f t="shared" si="79"/>
        <v/>
      </c>
      <c r="CR67" s="46"/>
      <c r="CS67" s="188"/>
      <c r="CT67" s="107"/>
      <c r="CU67" s="107"/>
      <c r="CV67" s="64"/>
      <c r="CW67" s="64"/>
      <c r="CX67" s="64"/>
      <c r="CY67" s="64"/>
      <c r="CZ67" s="64"/>
      <c r="DA67" s="64"/>
      <c r="DB67" s="64"/>
      <c r="DC67" s="64"/>
      <c r="DD67" s="64"/>
      <c r="DE67" s="64"/>
      <c r="DF67" s="64"/>
      <c r="DH67" s="390" t="str">
        <f t="shared" si="40"/>
        <v>OK</v>
      </c>
      <c r="DI67" s="390" t="str">
        <f t="shared" si="41"/>
        <v>OK</v>
      </c>
      <c r="DJ67" s="390" t="str">
        <f t="shared" si="42"/>
        <v>OK</v>
      </c>
      <c r="DK67" s="390" t="str">
        <f t="shared" si="43"/>
        <v>OK</v>
      </c>
      <c r="DL67" s="396" t="str">
        <f t="shared" si="44"/>
        <v>OK</v>
      </c>
      <c r="DM67" s="373" t="str">
        <f t="shared" si="45"/>
        <v>OK</v>
      </c>
      <c r="DN67" s="373" t="str">
        <f t="shared" si="46"/>
        <v>OK</v>
      </c>
      <c r="DO67" s="373" t="str">
        <f t="shared" si="80"/>
        <v>OK</v>
      </c>
      <c r="DP67" s="373" t="str">
        <f t="shared" si="47"/>
        <v>OK</v>
      </c>
      <c r="DQ67" s="373" t="str">
        <f t="shared" si="48"/>
        <v>OK</v>
      </c>
      <c r="DR67" s="373" t="str">
        <f t="shared" si="49"/>
        <v>OK</v>
      </c>
      <c r="DS67" s="396" t="str">
        <f t="shared" si="50"/>
        <v>OK</v>
      </c>
      <c r="DT67" s="373" t="str">
        <f t="shared" si="51"/>
        <v>OK</v>
      </c>
      <c r="DU67" s="373" t="str">
        <f t="shared" si="52"/>
        <v>OK</v>
      </c>
      <c r="DV67" s="373" t="str">
        <f t="shared" si="53"/>
        <v>OK</v>
      </c>
      <c r="DW67" s="373" t="str">
        <f t="shared" si="54"/>
        <v>OK</v>
      </c>
      <c r="DX67" s="373" t="str">
        <f t="shared" si="55"/>
        <v>OK</v>
      </c>
      <c r="DY67" s="373" t="str">
        <f t="shared" si="56"/>
        <v>OK</v>
      </c>
      <c r="DZ67" s="436" t="str">
        <f t="shared" si="57"/>
        <v>OK</v>
      </c>
      <c r="EA67" s="396" t="str">
        <f t="shared" si="58"/>
        <v>OK</v>
      </c>
      <c r="EB67" s="377">
        <f t="shared" si="81"/>
        <v>0</v>
      </c>
      <c r="EC67" s="376" t="str">
        <f t="shared" si="82"/>
        <v>OK</v>
      </c>
    </row>
    <row r="68" spans="1:133" ht="3" customHeight="1" x14ac:dyDescent="0.2">
      <c r="A68" s="551"/>
      <c r="B68" s="569"/>
      <c r="C68" s="569"/>
      <c r="D68" s="569"/>
      <c r="E68" s="569"/>
      <c r="F68" s="569"/>
      <c r="G68" s="569"/>
      <c r="H68" s="569"/>
      <c r="I68" s="569"/>
      <c r="J68" s="569"/>
      <c r="K68" s="569"/>
      <c r="L68" s="569"/>
      <c r="M68" s="569"/>
      <c r="N68" s="569"/>
      <c r="O68" s="569"/>
      <c r="P68" s="569"/>
      <c r="Q68" s="569"/>
      <c r="R68" s="569"/>
      <c r="S68" s="569"/>
      <c r="T68" s="569"/>
      <c r="U68" s="569"/>
      <c r="V68" s="150" t="str">
        <f t="shared" si="3"/>
        <v/>
      </c>
      <c r="W68" s="569"/>
      <c r="X68" s="569"/>
      <c r="Y68" s="569"/>
      <c r="Z68" s="569"/>
      <c r="AA68" s="569"/>
      <c r="AB68" s="569"/>
      <c r="AC68" s="569"/>
      <c r="AD68" s="569"/>
      <c r="AE68" s="569"/>
      <c r="AF68" s="569"/>
      <c r="AG68" s="569"/>
      <c r="AH68" s="569"/>
      <c r="AI68" s="569"/>
      <c r="AJ68" s="569"/>
      <c r="AK68" s="569"/>
      <c r="AL68" s="569"/>
      <c r="AM68" s="569"/>
      <c r="AN68" s="569"/>
      <c r="AO68" s="569"/>
      <c r="AP68" s="569"/>
      <c r="AQ68" s="569"/>
      <c r="AR68" s="569"/>
      <c r="AS68" s="569"/>
      <c r="AT68" s="486" t="b">
        <f t="shared" si="14"/>
        <v>1</v>
      </c>
      <c r="AU68" s="569"/>
      <c r="AV68" s="56" t="b">
        <f t="shared" ref="AV68" si="86">IF(ISTEXT(J68),OR(AND(VLOOKUP(J68,Afactors,3,TRUE),NOT(ISNUMBER(K68)),NOT(ISNUMBER(L68)),NOT(ISNUMBER(M68))),AND(J68=FixedDim,AND(ISNUMBER(L68),ISNUMBER(K68),NOT(ISNUMBER(M68)))),AND(J68=DynamicDim,ISNUMBER(M68),AND(J68=DynamicDim,NOT(ISNUMBER(K68)),NOT(ISNUMBER(L68)))),AND(J68=ManualDime,ISNUMBER(K68),K68&gt;0.75),AND(J68=ManualDimf,ISNUMBER(K68),K68&gt;0.75),AND(J68=ProgDim,ISNUMBER(K68),K68&gt;0.75)),AND(NOT(ISNUMBER(K68)),NOT(ISNUMBER(L68)),NOT(ISNUMBER(M68)),NOT(ISTEXT(N68))))</f>
        <v>1</v>
      </c>
      <c r="AW68" s="56" t="b">
        <f t="shared" ref="AW68" si="87">IF(ISTEXT(N68),OR(AND(VLOOKUP(N68,Afactors,3,TRUE),ISNUMBER(O68),NOT(ISNUMBER(P68)),NOT(ISNUMBER(Q68))),AND(N68=FixedDim,ISNUMBER(P68),ISNUMBER(O68),NOT(ISNUMBER(Q68))),AND(N68=DynamicDim,ISNUMBER(Q68),AND(N68=DynamicDim,NOT(ISNUMBER(O68)),NOT(ISNUMBER(P68)))),AND(N68=ManualDime,ISNUMBER(O68),O68&gt;0.75),AND(N68=ManualDimf,ISNUMBER(O68),O68&gt;0.75),AND(N68=ProgDim,ISNUMBER(O68),O68&gt;0.75)),AND(NOT(ISNUMBER(O68)),NOT(ISNUMBER(P68)),NOT(ISNUMBER(Q68)),IF(AT68,AND(NOT(ISNUMBER(O68)),NOT(ISNUMBER(P68)),NOT(ISNUMBER(Q68))),"")))</f>
        <v>1</v>
      </c>
      <c r="AX68" s="56" t="str">
        <f t="shared" si="18"/>
        <v/>
      </c>
      <c r="AY68" s="569"/>
      <c r="AZ68" s="569"/>
      <c r="BA68" s="569"/>
      <c r="BB68" s="569"/>
      <c r="BC68" s="569"/>
      <c r="BD68" s="569"/>
      <c r="BE68" s="569"/>
      <c r="BF68" s="569"/>
      <c r="BG68" s="643"/>
      <c r="BH68" s="569"/>
      <c r="BI68" s="569"/>
      <c r="BJ68" s="569"/>
      <c r="BK68" s="569"/>
      <c r="BL68" s="569"/>
      <c r="BM68" s="569"/>
      <c r="BN68" s="569"/>
      <c r="BO68" s="569"/>
      <c r="BP68" s="569"/>
      <c r="BQ68" s="569"/>
      <c r="BR68" s="569"/>
      <c r="BS68" s="569"/>
      <c r="BT68" s="569"/>
      <c r="BU68" s="569"/>
      <c r="BV68" s="569"/>
      <c r="BW68" s="569"/>
      <c r="BX68" s="569"/>
      <c r="BY68" s="569"/>
      <c r="BZ68" s="569"/>
      <c r="CA68" s="569"/>
      <c r="CB68" s="569"/>
      <c r="CC68" s="569"/>
      <c r="CD68" s="569"/>
      <c r="CE68" s="569"/>
      <c r="CF68" s="569"/>
      <c r="CG68" s="187"/>
      <c r="CH68" s="107"/>
      <c r="CI68" s="107"/>
      <c r="CJ68" s="569"/>
      <c r="CK68" s="569"/>
      <c r="CL68" s="569"/>
      <c r="CM68" s="569"/>
      <c r="CN68" s="569"/>
      <c r="CO68" s="569"/>
      <c r="CP68" s="569"/>
      <c r="CQ68" s="569"/>
      <c r="CR68" s="569"/>
      <c r="CS68" s="188"/>
      <c r="CT68" s="107"/>
      <c r="CU68" s="107"/>
      <c r="CV68" s="64"/>
      <c r="CW68" s="64"/>
      <c r="CX68" s="64"/>
      <c r="CY68" s="64"/>
      <c r="CZ68" s="64"/>
      <c r="DA68" s="64"/>
      <c r="DB68" s="64"/>
      <c r="DC68" s="64"/>
      <c r="DD68" s="64"/>
      <c r="DE68" s="64"/>
      <c r="DF68" s="64"/>
      <c r="DG68" s="569"/>
      <c r="DH68" s="569"/>
      <c r="DI68" s="569"/>
      <c r="DJ68" s="569"/>
      <c r="DK68" s="569"/>
      <c r="DL68" s="569"/>
      <c r="DM68" s="569"/>
      <c r="DN68" s="569"/>
      <c r="DO68" s="569"/>
      <c r="DP68" s="373" t="str">
        <f t="shared" si="47"/>
        <v>OK</v>
      </c>
      <c r="DQ68" s="569"/>
      <c r="DR68" s="569"/>
      <c r="DS68" s="569"/>
      <c r="DT68" s="569"/>
      <c r="DU68" s="569"/>
      <c r="DV68" s="569"/>
      <c r="DW68" s="569"/>
      <c r="DX68" s="569"/>
      <c r="DY68" s="569"/>
      <c r="DZ68" s="569"/>
      <c r="EA68" s="569"/>
      <c r="EB68" s="569"/>
      <c r="EC68" s="569"/>
    </row>
    <row r="69" spans="1:133" ht="30" customHeight="1" thickBot="1" x14ac:dyDescent="0.25">
      <c r="A69" s="64"/>
      <c r="B69" s="92"/>
      <c r="C69" s="93"/>
      <c r="D69" s="30"/>
      <c r="E69" s="30"/>
      <c r="F69" s="30"/>
      <c r="G69" s="438"/>
      <c r="H69" s="97"/>
      <c r="I69" s="32"/>
      <c r="J69" s="97"/>
      <c r="K69" s="97"/>
      <c r="L69" s="98"/>
      <c r="M69" s="99"/>
      <c r="N69" s="97"/>
      <c r="O69" s="97"/>
      <c r="P69" s="98"/>
      <c r="Q69" s="99"/>
      <c r="R69" s="439" t="str">
        <f>IF(I106,"Allowance","")</f>
        <v/>
      </c>
      <c r="S69" s="278" t="str">
        <f>IF(I106,"Design Average","")</f>
        <v/>
      </c>
      <c r="T69" s="100"/>
      <c r="V69" s="32"/>
      <c r="W69" s="32"/>
      <c r="X69" s="32"/>
      <c r="Y69" s="32"/>
      <c r="Z69" s="32"/>
      <c r="AA69" s="32"/>
      <c r="AB69" s="100"/>
      <c r="AC69" s="100"/>
      <c r="AD69" s="100"/>
      <c r="AE69" s="477" t="s">
        <v>248</v>
      </c>
      <c r="AF69" s="477" t="s">
        <v>249</v>
      </c>
      <c r="AG69" s="477" t="s">
        <v>211</v>
      </c>
      <c r="AH69" s="477" t="s">
        <v>294</v>
      </c>
      <c r="AI69" s="280"/>
      <c r="AJ69" s="477" t="s">
        <v>248</v>
      </c>
      <c r="AK69" s="477" t="s">
        <v>249</v>
      </c>
      <c r="AL69" s="477" t="s">
        <v>211</v>
      </c>
      <c r="AM69" s="477" t="s">
        <v>294</v>
      </c>
      <c r="AN69" s="570" t="s">
        <v>246</v>
      </c>
      <c r="AO69" s="477" t="s">
        <v>248</v>
      </c>
      <c r="AP69" s="477" t="s">
        <v>249</v>
      </c>
      <c r="AQ69" s="477" t="s">
        <v>211</v>
      </c>
      <c r="AR69" s="477" t="s">
        <v>294</v>
      </c>
      <c r="AS69" s="570" t="s">
        <v>246</v>
      </c>
      <c r="AT69" s="30"/>
      <c r="AU69" s="46"/>
      <c r="AV69" s="46"/>
      <c r="AW69" s="46"/>
      <c r="AX69" s="46"/>
      <c r="AY69" s="46"/>
      <c r="AZ69" s="46"/>
      <c r="BA69" s="46"/>
      <c r="BB69" s="46"/>
      <c r="BC69" s="96"/>
      <c r="BD69" s="96"/>
      <c r="BE69" s="96"/>
      <c r="BF69" s="96"/>
      <c r="BG69" s="644"/>
      <c r="BH69" s="96"/>
      <c r="BI69" s="96"/>
      <c r="BJ69" s="96"/>
      <c r="BK69" s="96"/>
      <c r="BL69" s="96"/>
      <c r="BM69" s="96"/>
      <c r="BN69" s="96"/>
      <c r="BO69" s="96"/>
      <c r="BP69" s="96"/>
      <c r="BQ69" s="96"/>
      <c r="BR69" s="96"/>
      <c r="BS69" s="96"/>
      <c r="BT69" s="96"/>
      <c r="BU69" s="96"/>
      <c r="BV69" s="95"/>
      <c r="BW69" s="95"/>
      <c r="BX69" s="30"/>
      <c r="CB69" s="102"/>
      <c r="CC69" s="102"/>
      <c r="CF69" s="106"/>
      <c r="CG69" s="187"/>
      <c r="CH69" s="64"/>
      <c r="CI69" s="64"/>
      <c r="CN69" s="571"/>
      <c r="CO69" s="46"/>
      <c r="CP69" s="46"/>
      <c r="CQ69" s="571"/>
      <c r="CR69" s="46"/>
      <c r="CS69" s="188"/>
      <c r="CT69" s="107"/>
      <c r="CU69" s="107"/>
      <c r="CV69" s="64"/>
      <c r="CW69" s="64"/>
      <c r="CX69" s="64"/>
      <c r="CY69" s="64"/>
      <c r="CZ69" s="64"/>
      <c r="DA69" s="64"/>
      <c r="DB69" s="64"/>
      <c r="DC69" s="64"/>
      <c r="DD69" s="64"/>
      <c r="DE69" s="64"/>
      <c r="DF69" s="64"/>
    </row>
    <row r="70" spans="1:133" ht="15.75" thickBot="1" x14ac:dyDescent="0.25">
      <c r="A70" s="64"/>
      <c r="B70" s="92"/>
      <c r="C70" s="93"/>
      <c r="D70" s="30"/>
      <c r="E70" s="30"/>
      <c r="F70" s="567">
        <f>SUM(F28:F67)</f>
        <v>0</v>
      </c>
      <c r="G70" s="192" t="str">
        <f>IF(COUNTA(G28:G67)=0,"",SUM(G28:G67))</f>
        <v/>
      </c>
      <c r="H70" s="97"/>
      <c r="I70" s="32"/>
      <c r="J70" s="97"/>
      <c r="K70" s="97"/>
      <c r="L70" s="98"/>
      <c r="M70" s="99"/>
      <c r="N70" s="97"/>
      <c r="O70" s="287"/>
      <c r="P70" s="98"/>
      <c r="Q70" s="322" t="str">
        <f>S92</f>
        <v/>
      </c>
      <c r="R70" s="351" t="str">
        <f>IF(AE70&gt;0,S97,"")</f>
        <v/>
      </c>
      <c r="S70" s="602" t="str">
        <f>IF(AND(I106,OR(ClassificationTwo=Class1,ClassificationTwo=Class2,ClassificationTwo=Class4)),T97,"")</f>
        <v/>
      </c>
      <c r="T70" s="501"/>
      <c r="V70" s="32"/>
      <c r="W70" s="32"/>
      <c r="X70" s="32"/>
      <c r="Y70" s="32"/>
      <c r="Z70" s="32"/>
      <c r="AA70" s="32"/>
      <c r="AB70" s="100"/>
      <c r="AC70" s="100"/>
      <c r="AD70" s="100"/>
      <c r="AE70" s="100">
        <f>SUM(AE28:AE67)</f>
        <v>0</v>
      </c>
      <c r="AF70" s="100">
        <f>SUM(AF28:AF67)</f>
        <v>0</v>
      </c>
      <c r="AG70" s="100" t="e">
        <f>AH70/AE70</f>
        <v>#DIV/0!</v>
      </c>
      <c r="AH70" s="100">
        <f>SUM(AH28:AH67)</f>
        <v>0</v>
      </c>
      <c r="AI70" s="281">
        <f>COUNT(AI28:AI67)</f>
        <v>40</v>
      </c>
      <c r="AJ70" s="100">
        <f>SUM(AJ28:AJ67)</f>
        <v>0</v>
      </c>
      <c r="AK70" s="100">
        <f>SUM(AK28:AK67)</f>
        <v>0</v>
      </c>
      <c r="AL70" s="100" t="e">
        <f>AM70/AJ70</f>
        <v>#DIV/0!</v>
      </c>
      <c r="AM70" s="100">
        <f>SUM(AM28:AM67)</f>
        <v>0</v>
      </c>
      <c r="AN70" s="281">
        <f>COUNT(AN28:AN67)</f>
        <v>40</v>
      </c>
      <c r="AO70" s="100">
        <f>SUM(AO28:AO67)</f>
        <v>0</v>
      </c>
      <c r="AP70" s="100">
        <f>SUM(AP28:AP67)</f>
        <v>0</v>
      </c>
      <c r="AQ70" s="100" t="e">
        <f>AR70/AO70</f>
        <v>#DIV/0!</v>
      </c>
      <c r="AR70" s="100">
        <f>SUM(AR28:AR67)</f>
        <v>0</v>
      </c>
      <c r="AS70" s="100">
        <f>COUNT(AS28:AS67)</f>
        <v>40</v>
      </c>
      <c r="AT70" s="30"/>
      <c r="AU70" s="46"/>
      <c r="AV70" s="46"/>
      <c r="AW70" s="46"/>
      <c r="AX70" s="46"/>
      <c r="AY70" s="46"/>
      <c r="AZ70" s="46"/>
      <c r="BA70" s="46"/>
      <c r="BB70" s="46"/>
      <c r="BC70" s="96"/>
      <c r="BD70" s="96"/>
      <c r="BE70" s="96"/>
      <c r="BF70" s="96"/>
      <c r="BG70" s="644"/>
      <c r="BH70" s="96"/>
      <c r="BI70" s="96"/>
      <c r="BJ70" s="96"/>
      <c r="BK70" s="96"/>
      <c r="BL70" s="96"/>
      <c r="BM70" s="96"/>
      <c r="BN70" s="96"/>
      <c r="BO70" s="96"/>
      <c r="BP70" s="96"/>
      <c r="BQ70" s="96"/>
      <c r="BR70" s="96"/>
      <c r="BS70" s="96"/>
      <c r="BT70" s="96"/>
      <c r="BU70" s="96"/>
      <c r="BV70" s="95"/>
      <c r="BW70" s="95"/>
      <c r="BX70" s="30"/>
      <c r="BZ70" s="433">
        <f>SUM(BZ28:BZ67)</f>
        <v>0</v>
      </c>
      <c r="CB70" s="102"/>
      <c r="CC70" s="102"/>
      <c r="CF70" s="189"/>
      <c r="CG70" s="187"/>
      <c r="CH70" s="64"/>
      <c r="CI70" s="64"/>
      <c r="CM70" s="141" t="s">
        <v>211</v>
      </c>
      <c r="CN70" s="563" t="str">
        <f>IF(BB28,AVERAGE(CN28:CN67),"")</f>
        <v/>
      </c>
      <c r="CO70" s="120"/>
      <c r="CP70" s="140" t="s">
        <v>211</v>
      </c>
      <c r="CQ70" s="565" t="str">
        <f>IF(BB28,AVERAGE(CQ28:CQ67),"")</f>
        <v/>
      </c>
      <c r="CR70" s="46"/>
      <c r="CS70" s="188"/>
      <c r="CT70" s="107"/>
      <c r="CU70" s="107"/>
      <c r="CV70" s="64"/>
      <c r="CW70" s="64"/>
      <c r="CX70" s="64"/>
      <c r="CY70" s="64"/>
      <c r="CZ70" s="64"/>
      <c r="DA70" s="64"/>
      <c r="DB70" s="64"/>
      <c r="DC70" s="64"/>
      <c r="DD70" s="64"/>
      <c r="DE70" s="64"/>
      <c r="DF70" s="64"/>
    </row>
    <row r="71" spans="1:133" ht="15" x14ac:dyDescent="0.2">
      <c r="A71" s="64"/>
      <c r="B71" s="92"/>
      <c r="C71" s="93"/>
      <c r="D71" s="30"/>
      <c r="E71" s="32"/>
      <c r="F71" s="291"/>
      <c r="G71" s="292"/>
      <c r="H71" s="97"/>
      <c r="I71" s="32"/>
      <c r="J71" s="97"/>
      <c r="K71" s="97"/>
      <c r="L71" s="98"/>
      <c r="M71" s="99"/>
      <c r="N71" s="97"/>
      <c r="O71" s="321"/>
      <c r="P71" s="98"/>
      <c r="Q71" s="322" t="str">
        <f>S93</f>
        <v/>
      </c>
      <c r="R71" s="351" t="str">
        <f>IF(AJ70&gt;0,S99,"")</f>
        <v/>
      </c>
      <c r="S71" s="602" t="str">
        <f>IF(AND(I106,OR(ClassificationTwo=Class1,ClassificationTwo=Class2,ClassificationTwo=Class4)),T99,"")</f>
        <v/>
      </c>
      <c r="T71" s="501"/>
      <c r="V71" s="32"/>
      <c r="W71" s="32"/>
      <c r="X71" s="32"/>
      <c r="Y71" s="32"/>
      <c r="Z71" s="32"/>
      <c r="AA71" s="32"/>
      <c r="AB71" s="100"/>
      <c r="AC71" s="100"/>
      <c r="AD71" s="100"/>
      <c r="AE71" s="100"/>
      <c r="AF71" s="100"/>
      <c r="AG71" s="100"/>
      <c r="AH71" s="100"/>
      <c r="AI71" s="100"/>
      <c r="AJ71" s="100"/>
      <c r="AK71" s="100"/>
      <c r="AL71" s="100"/>
      <c r="AM71" s="100"/>
      <c r="AN71" s="100"/>
      <c r="AO71" s="100"/>
      <c r="AP71" s="100"/>
      <c r="AQ71" s="100"/>
      <c r="AR71" s="100"/>
      <c r="AS71" s="282"/>
      <c r="AT71" s="30"/>
      <c r="AU71" s="46"/>
      <c r="AV71" s="46"/>
      <c r="AW71" s="46"/>
      <c r="AX71" s="46"/>
      <c r="AY71" s="46"/>
      <c r="AZ71" s="46"/>
      <c r="BA71" s="46"/>
      <c r="BB71" s="46"/>
      <c r="BC71" s="96"/>
      <c r="BD71" s="96"/>
      <c r="BE71" s="96"/>
      <c r="BF71" s="96"/>
      <c r="BG71" s="644"/>
      <c r="BH71" s="96"/>
      <c r="BI71" s="96"/>
      <c r="BJ71" s="96"/>
      <c r="BK71" s="96"/>
      <c r="BL71" s="96"/>
      <c r="BM71" s="96"/>
      <c r="BN71" s="96"/>
      <c r="BO71" s="96"/>
      <c r="BP71" s="96"/>
      <c r="BQ71" s="96"/>
      <c r="BR71" s="96"/>
      <c r="BS71" s="96"/>
      <c r="BT71" s="96"/>
      <c r="BU71" s="96"/>
      <c r="BV71" s="95"/>
      <c r="BW71" s="95"/>
      <c r="BX71" s="30"/>
      <c r="BZ71" s="390" t="str">
        <f>IF(ISNA(BZ70),"Invalid Location data is present","OK")</f>
        <v>OK</v>
      </c>
      <c r="CB71" s="102"/>
      <c r="CC71" s="102"/>
      <c r="CF71" s="189"/>
      <c r="CG71" s="187"/>
      <c r="CH71" s="64"/>
      <c r="CI71" s="64"/>
      <c r="CM71" s="279"/>
      <c r="CN71" s="290"/>
      <c r="CO71" s="46"/>
      <c r="CP71" s="140"/>
      <c r="CQ71" s="289"/>
      <c r="CR71" s="46"/>
      <c r="CS71" s="188"/>
      <c r="CT71" s="107"/>
      <c r="CU71" s="107"/>
      <c r="CV71" s="64"/>
      <c r="CW71" s="64"/>
      <c r="CX71" s="64"/>
      <c r="CY71" s="64"/>
      <c r="CZ71" s="64"/>
      <c r="DA71" s="64"/>
      <c r="DB71" s="64"/>
      <c r="DC71" s="64"/>
      <c r="DD71" s="64"/>
      <c r="DE71" s="64"/>
      <c r="DF71" s="64"/>
    </row>
    <row r="72" spans="1:133" ht="15" x14ac:dyDescent="0.2">
      <c r="A72" s="64"/>
      <c r="B72" s="92"/>
      <c r="C72" s="93"/>
      <c r="D72" s="30"/>
      <c r="E72" s="32"/>
      <c r="F72" s="291"/>
      <c r="G72" s="292"/>
      <c r="H72" s="97"/>
      <c r="I72" s="32"/>
      <c r="J72" s="97"/>
      <c r="K72" s="97"/>
      <c r="L72" s="98"/>
      <c r="M72" s="99"/>
      <c r="N72" s="97"/>
      <c r="O72" s="287"/>
      <c r="P72" s="98"/>
      <c r="Q72" s="322" t="str">
        <f>S94</f>
        <v/>
      </c>
      <c r="R72" s="351" t="str">
        <f>IF(AO70&gt;0,S100,"")</f>
        <v/>
      </c>
      <c r="S72" s="602" t="str">
        <f>IF(AND(I106,OR(ClassificationTwo=Class1,ClassificationTwo=Class10)),T100,"")</f>
        <v/>
      </c>
      <c r="T72" s="501"/>
      <c r="V72" s="32"/>
      <c r="W72" s="32"/>
      <c r="X72" s="434" t="s">
        <v>405</v>
      </c>
      <c r="Y72" s="32"/>
      <c r="Z72" s="32"/>
      <c r="AA72" s="32"/>
      <c r="AB72" s="100"/>
      <c r="AC72" s="100"/>
      <c r="AD72" s="100"/>
      <c r="AE72" s="300" t="s">
        <v>274</v>
      </c>
      <c r="AF72" s="100"/>
      <c r="AG72" s="100"/>
      <c r="AH72" s="100"/>
      <c r="AI72" s="100"/>
      <c r="AJ72" s="300" t="s">
        <v>275</v>
      </c>
      <c r="AK72" s="100"/>
      <c r="AL72" s="100"/>
      <c r="AM72" s="100"/>
      <c r="AN72" s="100"/>
      <c r="AO72" s="300" t="s">
        <v>275</v>
      </c>
      <c r="AP72" s="100"/>
      <c r="AQ72" s="100"/>
      <c r="AR72" s="100"/>
      <c r="AS72" s="100"/>
      <c r="AT72" s="30"/>
      <c r="AU72" s="46"/>
      <c r="AV72" s="46"/>
      <c r="AW72" s="46"/>
      <c r="AX72" s="46"/>
      <c r="AY72" s="46"/>
      <c r="AZ72" s="46"/>
      <c r="BA72" s="46"/>
      <c r="BB72" s="46"/>
      <c r="BC72" s="96"/>
      <c r="BD72" s="96"/>
      <c r="BE72" s="96"/>
      <c r="BF72" s="96"/>
      <c r="BG72" s="644"/>
      <c r="BH72" s="96"/>
      <c r="BI72" s="96"/>
      <c r="BJ72" s="96"/>
      <c r="BK72" s="96"/>
      <c r="BL72" s="96"/>
      <c r="BM72" s="96"/>
      <c r="BN72" s="96"/>
      <c r="BO72" s="96"/>
      <c r="BP72" s="96"/>
      <c r="BQ72" s="96"/>
      <c r="BR72" s="96"/>
      <c r="BS72" s="96"/>
      <c r="BT72" s="96"/>
      <c r="BU72" s="96"/>
      <c r="BV72" s="95"/>
      <c r="BW72" s="95"/>
      <c r="BX72" s="30"/>
      <c r="CB72" s="102"/>
      <c r="CC72" s="102"/>
      <c r="CF72" s="189"/>
      <c r="CG72" s="187"/>
      <c r="CH72" s="64"/>
      <c r="CI72" s="64"/>
      <c r="CM72" s="279"/>
      <c r="CN72" s="290"/>
      <c r="CO72" s="46"/>
      <c r="CP72" s="140"/>
      <c r="CQ72" s="289"/>
      <c r="CR72" s="46"/>
      <c r="CS72" s="188"/>
      <c r="CT72" s="107"/>
      <c r="CU72" s="107"/>
      <c r="CV72" s="64"/>
      <c r="CW72" s="64"/>
      <c r="CX72" s="64"/>
      <c r="CY72" s="64"/>
      <c r="CZ72" s="64"/>
      <c r="DA72" s="64"/>
      <c r="DB72" s="64"/>
      <c r="DC72" s="64"/>
      <c r="DD72" s="64"/>
      <c r="DE72" s="64"/>
      <c r="DF72" s="64"/>
    </row>
    <row r="73" spans="1:133" x14ac:dyDescent="0.2">
      <c r="A73" s="64"/>
      <c r="B73" s="92"/>
      <c r="C73" s="93"/>
      <c r="D73" s="30"/>
      <c r="E73" s="30"/>
      <c r="F73" s="30"/>
      <c r="G73" s="32"/>
      <c r="H73" s="97"/>
      <c r="I73" s="32"/>
      <c r="J73" s="97"/>
      <c r="K73" s="97"/>
      <c r="L73" s="98"/>
      <c r="M73" s="99"/>
      <c r="N73" s="97"/>
      <c r="O73" s="97"/>
      <c r="P73" s="98"/>
      <c r="Q73" s="99"/>
      <c r="R73" s="100"/>
      <c r="S73" s="100"/>
      <c r="T73" s="100"/>
      <c r="V73" s="32"/>
      <c r="W73" s="32"/>
      <c r="X73" s="52">
        <f>COUNTIF(X28:X67,TRUE)</f>
        <v>0</v>
      </c>
      <c r="Y73" s="32"/>
      <c r="Z73" s="32"/>
      <c r="AA73" s="32"/>
      <c r="AB73" s="100"/>
      <c r="AC73" s="100"/>
      <c r="AD73" s="100"/>
      <c r="AE73" s="100" t="b">
        <f>AE70&gt;0</f>
        <v>0</v>
      </c>
      <c r="AF73" s="100"/>
      <c r="AG73" s="100"/>
      <c r="AH73" s="100"/>
      <c r="AI73" s="100"/>
      <c r="AJ73" s="100" t="b">
        <f>AJ70&gt;0</f>
        <v>0</v>
      </c>
      <c r="AK73" s="100"/>
      <c r="AL73" s="100"/>
      <c r="AM73" s="100"/>
      <c r="AN73" s="100"/>
      <c r="AO73" s="100" t="b">
        <f>AO70&gt;0</f>
        <v>0</v>
      </c>
      <c r="AP73" s="100"/>
      <c r="AQ73" s="100"/>
      <c r="AR73" s="100"/>
      <c r="AS73" s="100"/>
      <c r="AT73" s="30"/>
      <c r="AU73" s="46"/>
      <c r="AV73" s="46"/>
      <c r="AW73" s="46"/>
      <c r="AX73" s="46"/>
      <c r="AY73" s="46"/>
      <c r="AZ73" s="46"/>
      <c r="BA73" s="46"/>
      <c r="BB73" s="46"/>
      <c r="BC73" s="96"/>
      <c r="BD73" s="96"/>
      <c r="BE73" s="96"/>
      <c r="BF73" s="96"/>
      <c r="BG73" s="644"/>
      <c r="BH73" s="96"/>
      <c r="BI73" s="96"/>
      <c r="BJ73" s="96"/>
      <c r="BK73" s="96"/>
      <c r="BL73" s="96"/>
      <c r="BM73" s="96"/>
      <c r="BN73" s="96"/>
      <c r="BO73" s="96"/>
      <c r="BP73" s="96"/>
      <c r="BQ73" s="96"/>
      <c r="BR73" s="96"/>
      <c r="BS73" s="96"/>
      <c r="BT73" s="96"/>
      <c r="BU73" s="96"/>
      <c r="BV73" s="95"/>
      <c r="BW73" s="95"/>
      <c r="BX73" s="30"/>
      <c r="CB73" s="102"/>
      <c r="CC73" s="102"/>
      <c r="CF73" s="189"/>
      <c r="CG73" s="187"/>
      <c r="CH73" s="64"/>
      <c r="CI73" s="64"/>
      <c r="CR73" s="46"/>
      <c r="CS73" s="188"/>
      <c r="CT73" s="107"/>
      <c r="CU73" s="64"/>
      <c r="CV73" s="64"/>
      <c r="CW73" s="64"/>
      <c r="CX73" s="64"/>
      <c r="CY73" s="64"/>
      <c r="CZ73" s="64"/>
      <c r="DA73" s="64"/>
      <c r="DB73" s="64"/>
      <c r="DC73" s="64"/>
      <c r="DD73" s="64"/>
      <c r="DE73" s="64"/>
      <c r="DF73" s="64"/>
    </row>
    <row r="74" spans="1:133" ht="84" customHeight="1" x14ac:dyDescent="0.2">
      <c r="A74" s="64"/>
      <c r="B74" s="818"/>
      <c r="C74" s="819"/>
      <c r="D74" s="819"/>
      <c r="E74" s="819"/>
      <c r="F74" s="819"/>
      <c r="G74" s="819"/>
      <c r="H74" s="819"/>
      <c r="I74" s="819"/>
      <c r="J74" s="819"/>
      <c r="K74" s="819"/>
      <c r="L74" s="819"/>
      <c r="M74" s="819"/>
      <c r="N74" s="819"/>
      <c r="O74" s="819"/>
      <c r="P74" s="819"/>
      <c r="Q74" s="819"/>
      <c r="R74" s="101" t="str">
        <f>IF(AND(I106,COUNTA(D28:Q67)&gt;0),"if inputs are valid","")</f>
        <v/>
      </c>
      <c r="S74" s="683" t="str">
        <f>IF(AND(I106,I104=TRUE),"ü",IF(AND(I106,OR(ADIPLClass1&gt;0,ADIPLbalc&gt;0,ADIPLClass10&gt;0)),"û",""))</f>
        <v/>
      </c>
      <c r="T74" s="684"/>
      <c r="U74" s="500"/>
      <c r="V74" s="103"/>
      <c r="W74" s="103"/>
      <c r="X74" s="103"/>
      <c r="Y74" s="103"/>
      <c r="Z74" s="103"/>
      <c r="AA74" s="103"/>
      <c r="AB74" s="103"/>
      <c r="AC74" s="100"/>
      <c r="AD74" s="100"/>
      <c r="AE74" s="100"/>
      <c r="AF74" s="100"/>
      <c r="AG74" s="100"/>
      <c r="AH74" s="100"/>
      <c r="AI74" s="100"/>
      <c r="AJ74" s="100"/>
      <c r="AK74" s="100"/>
      <c r="AL74" s="100"/>
      <c r="AM74" s="100"/>
      <c r="AN74" s="100"/>
      <c r="AO74" s="100"/>
      <c r="AP74" s="100"/>
      <c r="AQ74" s="100"/>
      <c r="AR74" s="100"/>
      <c r="AS74" s="100"/>
      <c r="AT74" s="30"/>
      <c r="AU74" s="46"/>
      <c r="AV74" s="46"/>
      <c r="AW74" s="46"/>
      <c r="AX74" s="46"/>
      <c r="AY74" s="46"/>
      <c r="AZ74" s="46"/>
      <c r="BA74" s="46"/>
      <c r="BB74" s="46"/>
      <c r="BC74" s="96"/>
      <c r="BD74" s="96"/>
      <c r="BE74" s="96"/>
      <c r="BF74" s="96"/>
      <c r="BG74" s="644"/>
      <c r="BH74" s="96"/>
      <c r="BI74" s="96"/>
      <c r="BJ74" s="96"/>
      <c r="BK74" s="96"/>
      <c r="BL74" s="96"/>
      <c r="BM74" s="96"/>
      <c r="BN74" s="96"/>
      <c r="BO74" s="96"/>
      <c r="BP74" s="96"/>
      <c r="BQ74" s="96"/>
      <c r="BR74" s="96"/>
      <c r="BS74" s="96"/>
      <c r="BT74" s="96"/>
      <c r="BU74" s="96"/>
      <c r="BV74" s="95"/>
      <c r="BW74" s="95"/>
      <c r="BX74" s="30"/>
      <c r="CB74" s="102"/>
      <c r="CC74" s="102"/>
      <c r="CF74" s="189"/>
      <c r="CG74" s="187"/>
      <c r="CH74" s="64"/>
      <c r="CI74" s="64"/>
      <c r="CQ74" s="46"/>
      <c r="CR74" s="46"/>
      <c r="CS74" s="188"/>
      <c r="CT74" s="107"/>
      <c r="CU74" s="64"/>
      <c r="CV74" s="64"/>
      <c r="CW74" s="64"/>
      <c r="CX74" s="64"/>
      <c r="CY74" s="64"/>
      <c r="CZ74" s="64"/>
      <c r="DA74" s="64"/>
      <c r="DB74" s="64"/>
      <c r="DC74" s="64"/>
      <c r="DD74" s="64"/>
      <c r="DE74" s="64"/>
      <c r="DF74" s="64"/>
    </row>
    <row r="75" spans="1:133" ht="15" x14ac:dyDescent="0.2">
      <c r="A75" s="64"/>
      <c r="D75" s="30"/>
      <c r="E75" s="30"/>
      <c r="F75" s="814" t="s">
        <v>532</v>
      </c>
      <c r="G75" s="815"/>
      <c r="H75" s="815"/>
      <c r="I75" s="815"/>
      <c r="J75" s="815"/>
      <c r="K75" s="815"/>
      <c r="L75" s="815"/>
      <c r="M75" s="815"/>
      <c r="N75" s="815"/>
      <c r="O75" s="815"/>
      <c r="P75" s="815"/>
      <c r="Q75" s="59"/>
      <c r="R75" s="60"/>
      <c r="S75" s="60"/>
      <c r="T75" s="60"/>
      <c r="V75" s="32"/>
      <c r="W75" s="32"/>
      <c r="X75" s="32"/>
      <c r="Y75" s="32"/>
      <c r="Z75" s="32"/>
      <c r="AA75" s="32"/>
      <c r="AB75" s="60"/>
      <c r="AC75" s="60"/>
      <c r="AD75" s="32"/>
      <c r="AE75" s="32"/>
      <c r="AF75" s="32"/>
      <c r="AG75" s="32"/>
      <c r="AH75" s="32"/>
      <c r="AI75" s="32"/>
      <c r="AJ75" s="32"/>
      <c r="AK75" s="32"/>
      <c r="AL75" s="32"/>
      <c r="AM75" s="32"/>
      <c r="AN75" s="32"/>
      <c r="AO75" s="32"/>
      <c r="AP75" s="32"/>
      <c r="AQ75" s="32"/>
      <c r="AR75" s="32"/>
      <c r="AS75" s="32"/>
      <c r="AT75" s="61"/>
      <c r="BC75" s="62"/>
      <c r="BD75" s="62"/>
      <c r="BE75" s="62"/>
      <c r="BF75" s="62"/>
      <c r="BG75" s="645"/>
      <c r="BH75" s="62"/>
      <c r="BI75" s="62"/>
      <c r="BJ75" s="62"/>
      <c r="BK75" s="62"/>
      <c r="BL75" s="62"/>
      <c r="BM75" s="62"/>
      <c r="BN75" s="62"/>
      <c r="BO75" s="62"/>
      <c r="BP75" s="62"/>
      <c r="BQ75" s="62"/>
      <c r="BR75" s="62"/>
      <c r="BS75" s="62"/>
      <c r="BT75" s="62"/>
      <c r="BU75" s="62"/>
      <c r="BW75" s="63"/>
      <c r="BX75" s="45" t="str">
        <f>IF(AU75,TEXT(BV75,"0.00%")&amp;" of "&amp;TEXT(BW75,"0.00%"),"")</f>
        <v/>
      </c>
      <c r="CF75" s="189"/>
      <c r="CG75" s="187"/>
      <c r="CH75" s="64"/>
      <c r="CI75" s="64"/>
      <c r="CS75" s="187"/>
      <c r="CT75" s="64"/>
      <c r="CU75" s="64"/>
      <c r="CV75" s="64"/>
      <c r="CW75" s="64"/>
      <c r="CX75" s="64"/>
      <c r="CY75" s="64"/>
      <c r="CZ75" s="64"/>
      <c r="DA75" s="64"/>
      <c r="DB75" s="64"/>
      <c r="DC75" s="64"/>
      <c r="DD75" s="64"/>
      <c r="DE75" s="64"/>
      <c r="DF75" s="64"/>
    </row>
    <row r="76" spans="1:133" ht="15" x14ac:dyDescent="0.2">
      <c r="A76" s="64"/>
      <c r="D76" s="30"/>
      <c r="E76" s="30"/>
      <c r="F76" s="193"/>
      <c r="G76" s="194"/>
      <c r="H76" s="194"/>
      <c r="I76" s="194"/>
      <c r="J76" s="194"/>
      <c r="K76" s="194"/>
      <c r="L76" s="194"/>
      <c r="M76" s="194"/>
      <c r="N76" s="194"/>
      <c r="O76" s="666"/>
      <c r="P76" s="666"/>
      <c r="Q76" s="59"/>
      <c r="R76" s="60"/>
      <c r="S76" s="60"/>
      <c r="T76"/>
      <c r="V76" s="32"/>
      <c r="W76" s="32"/>
      <c r="X76" s="32"/>
      <c r="Y76" s="32"/>
      <c r="Z76" s="32"/>
      <c r="AA76" s="32"/>
      <c r="AB76" s="60"/>
      <c r="AC76" s="60"/>
      <c r="AD76" s="32"/>
      <c r="AE76" s="32"/>
      <c r="AF76" s="32"/>
      <c r="AG76" s="32"/>
      <c r="AH76" s="32"/>
      <c r="AI76" s="32"/>
      <c r="AJ76" s="32"/>
      <c r="AK76" s="32"/>
      <c r="AL76" s="32"/>
      <c r="AM76" s="32"/>
      <c r="AN76" s="32"/>
      <c r="AO76" s="32"/>
      <c r="AP76" s="32"/>
      <c r="AQ76" s="32"/>
      <c r="AR76" s="32"/>
      <c r="AS76" s="32"/>
      <c r="AT76" s="61"/>
      <c r="BC76" s="62"/>
      <c r="BD76" s="62"/>
      <c r="BE76" s="62"/>
      <c r="BF76" s="62"/>
      <c r="BG76" s="645"/>
      <c r="BH76" s="62"/>
      <c r="BI76" s="62"/>
      <c r="BJ76" s="62"/>
      <c r="BK76" s="62"/>
      <c r="BL76" s="62"/>
      <c r="BM76" s="62"/>
      <c r="BN76" s="62"/>
      <c r="BO76" s="62"/>
      <c r="BP76" s="62"/>
      <c r="BQ76" s="62"/>
      <c r="BR76" s="62"/>
      <c r="BS76" s="62"/>
      <c r="BT76" s="62"/>
      <c r="BU76" s="62"/>
      <c r="BW76" s="63"/>
      <c r="CF76" s="189"/>
      <c r="CG76" s="187"/>
      <c r="CH76" s="64"/>
      <c r="CI76" s="64"/>
      <c r="CS76" s="187"/>
      <c r="CT76" s="64"/>
      <c r="CU76" s="64"/>
      <c r="CV76" s="64"/>
      <c r="CW76" s="64"/>
      <c r="CX76" s="64"/>
      <c r="CY76" s="64"/>
      <c r="CZ76" s="64"/>
      <c r="DA76" s="64"/>
      <c r="DB76" s="64"/>
      <c r="DC76" s="64"/>
      <c r="DD76" s="64"/>
      <c r="DE76" s="64"/>
      <c r="DF76" s="64"/>
    </row>
    <row r="77" spans="1:133" ht="15" customHeight="1" x14ac:dyDescent="0.2">
      <c r="A77" s="64"/>
      <c r="B77" s="64"/>
      <c r="C77" s="186"/>
      <c r="D77" s="50"/>
      <c r="E77" s="50"/>
      <c r="F77" s="195"/>
      <c r="G77" s="196"/>
      <c r="H77" s="196"/>
      <c r="I77" s="196"/>
      <c r="J77" s="196"/>
      <c r="K77" s="196"/>
      <c r="L77" s="196"/>
      <c r="M77" s="196"/>
      <c r="N77" s="196"/>
      <c r="O77" s="196"/>
      <c r="P77" s="196"/>
      <c r="Q77" s="198"/>
      <c r="R77" s="199"/>
      <c r="S77" s="199"/>
      <c r="T77" s="199"/>
      <c r="U77" s="199"/>
      <c r="V77" s="50"/>
      <c r="W77" s="50"/>
      <c r="X77" s="50"/>
      <c r="Y77" s="50"/>
      <c r="Z77" s="50"/>
      <c r="AA77" s="50"/>
      <c r="AB77" s="199"/>
      <c r="AC77" s="199"/>
      <c r="AD77" s="50"/>
      <c r="AE77" s="50"/>
      <c r="AF77" s="50"/>
      <c r="AG77" s="50"/>
      <c r="AH77" s="50"/>
      <c r="AI77" s="50"/>
      <c r="AJ77" s="50"/>
      <c r="AK77" s="50"/>
      <c r="AL77" s="50"/>
      <c r="AM77" s="50"/>
      <c r="AN77" s="50"/>
      <c r="AO77" s="50"/>
      <c r="AP77" s="50"/>
      <c r="AQ77" s="50"/>
      <c r="AR77" s="50"/>
      <c r="AS77" s="50"/>
      <c r="AT77" s="51"/>
      <c r="AU77" s="187"/>
      <c r="AV77" s="187"/>
      <c r="AW77" s="187"/>
      <c r="AX77" s="187"/>
      <c r="AY77" s="187"/>
      <c r="AZ77" s="187"/>
      <c r="BA77" s="187"/>
      <c r="BB77" s="187"/>
      <c r="BC77" s="204"/>
      <c r="BD77" s="204"/>
      <c r="BE77" s="204"/>
      <c r="BF77" s="204"/>
      <c r="BG77" s="646"/>
      <c r="BH77" s="204"/>
      <c r="BI77" s="204"/>
      <c r="BJ77" s="204"/>
      <c r="BK77" s="204"/>
      <c r="BL77" s="204"/>
      <c r="BM77" s="204"/>
      <c r="BN77" s="204"/>
      <c r="BO77" s="204"/>
      <c r="BP77" s="204"/>
      <c r="BQ77" s="204"/>
      <c r="BR77" s="204"/>
      <c r="BS77" s="204"/>
      <c r="BT77" s="204"/>
      <c r="BU77" s="204"/>
      <c r="BV77" s="205"/>
      <c r="BW77" s="205"/>
      <c r="BX77" s="187"/>
      <c r="BY77" s="187"/>
      <c r="BZ77" s="187"/>
      <c r="CA77" s="187"/>
      <c r="CB77" s="187"/>
      <c r="CC77" s="187"/>
      <c r="CD77" s="187"/>
      <c r="CE77" s="187"/>
      <c r="CF77" s="187"/>
      <c r="CG77" s="187"/>
      <c r="CH77" s="64"/>
      <c r="CI77" s="64"/>
      <c r="CJ77" s="64"/>
      <c r="CK77" s="187"/>
      <c r="CL77" s="187"/>
      <c r="CM77" s="187"/>
      <c r="CN77" s="187"/>
      <c r="CO77" s="187"/>
      <c r="CP77" s="187"/>
      <c r="CQ77" s="187"/>
      <c r="CR77" s="187"/>
      <c r="CS77" s="187"/>
      <c r="CT77" s="64"/>
      <c r="CU77" s="64"/>
      <c r="CV77" s="64"/>
      <c r="CW77" s="64"/>
      <c r="CX77" s="64"/>
      <c r="CY77" s="64"/>
      <c r="CZ77" s="64"/>
      <c r="DA77" s="64"/>
      <c r="DB77" s="64"/>
      <c r="DC77" s="64"/>
      <c r="DD77" s="64"/>
      <c r="DE77" s="64"/>
      <c r="DF77" s="64"/>
    </row>
    <row r="78" spans="1:133" hidden="1" x14ac:dyDescent="0.2">
      <c r="A78" s="603"/>
      <c r="B78" s="603"/>
      <c r="C78" s="604"/>
      <c r="D78" s="64"/>
      <c r="E78" s="64"/>
      <c r="F78" s="64"/>
      <c r="G78" s="64"/>
      <c r="H78" s="64"/>
      <c r="I78" s="64"/>
      <c r="J78" s="65"/>
      <c r="K78" s="65"/>
      <c r="L78" s="65"/>
      <c r="M78" s="65"/>
      <c r="N78" s="65"/>
      <c r="O78" s="327"/>
      <c r="P78" s="327"/>
      <c r="Q78" s="65"/>
      <c r="R78" s="64"/>
      <c r="S78" s="64"/>
      <c r="T78" s="64"/>
      <c r="V78" s="64"/>
      <c r="W78" s="64"/>
      <c r="X78" s="64"/>
      <c r="Y78" s="64"/>
      <c r="Z78" s="64"/>
      <c r="AA78" s="64"/>
      <c r="AB78" s="66"/>
      <c r="AC78" s="66"/>
      <c r="AD78" s="64"/>
      <c r="AE78" s="64"/>
      <c r="AF78" s="64"/>
      <c r="AG78" s="64"/>
      <c r="AH78" s="64"/>
      <c r="AI78" s="64"/>
      <c r="AJ78" s="64"/>
      <c r="AK78" s="64"/>
      <c r="AL78" s="64"/>
      <c r="AM78" s="64"/>
      <c r="AN78" s="64"/>
      <c r="AO78" s="64"/>
      <c r="AP78" s="64"/>
      <c r="AQ78" s="64"/>
      <c r="AR78" s="64"/>
      <c r="AS78" s="64"/>
      <c r="AT78" s="64"/>
      <c r="AU78" s="64"/>
      <c r="AV78" s="64"/>
      <c r="AW78" s="64"/>
      <c r="AX78" s="64"/>
      <c r="AY78" s="64"/>
      <c r="AZ78" s="64"/>
      <c r="BA78" s="64"/>
      <c r="BB78" s="64"/>
      <c r="BC78" s="64"/>
      <c r="BD78" s="107"/>
      <c r="BE78" s="107"/>
      <c r="BF78" s="107"/>
      <c r="BG78" s="327"/>
      <c r="BH78" s="64"/>
      <c r="BI78" s="64"/>
      <c r="BJ78" s="64"/>
      <c r="BK78" s="64"/>
      <c r="BL78" s="64"/>
      <c r="BM78" s="64"/>
      <c r="BN78" s="64"/>
      <c r="BO78" s="64"/>
      <c r="BP78" s="64"/>
      <c r="BQ78" s="64"/>
      <c r="BR78" s="64"/>
      <c r="BS78" s="64"/>
      <c r="BT78" s="64"/>
      <c r="BU78" s="64"/>
      <c r="BV78" s="241"/>
    </row>
    <row r="79" spans="1:133" ht="13.5" hidden="1" thickBot="1" x14ac:dyDescent="0.25">
      <c r="A79" s="603"/>
      <c r="B79" s="605" t="s">
        <v>430</v>
      </c>
      <c r="C79" s="604"/>
      <c r="D79" s="64"/>
      <c r="E79" s="249" t="s">
        <v>205</v>
      </c>
      <c r="F79" s="250"/>
      <c r="G79" s="64"/>
      <c r="H79" s="152" t="s">
        <v>0</v>
      </c>
      <c r="I79" s="388" t="s">
        <v>363</v>
      </c>
      <c r="J79" s="67"/>
      <c r="K79" s="331" t="s">
        <v>429</v>
      </c>
      <c r="L79" s="65"/>
      <c r="M79" s="65"/>
      <c r="N79" s="65"/>
      <c r="O79" s="327"/>
      <c r="P79" s="327"/>
      <c r="Q79" s="65"/>
      <c r="R79" s="65"/>
      <c r="S79" s="65"/>
      <c r="T79" s="65"/>
      <c r="V79" s="65"/>
      <c r="W79" s="65"/>
      <c r="X79" s="65"/>
      <c r="Y79" s="65"/>
      <c r="Z79" s="65"/>
      <c r="AA79" s="65"/>
      <c r="AB79" s="66"/>
      <c r="AC79" s="66"/>
      <c r="AD79" s="64"/>
      <c r="AE79" s="64"/>
      <c r="AF79" s="64"/>
      <c r="AG79" s="64"/>
      <c r="AH79" s="64"/>
      <c r="AI79" s="64"/>
      <c r="AJ79" s="64"/>
      <c r="AK79" s="64"/>
      <c r="AL79" s="64"/>
      <c r="AM79" s="64"/>
      <c r="AN79" s="64"/>
      <c r="AO79" s="64"/>
      <c r="AP79" s="64"/>
      <c r="AQ79" s="64"/>
      <c r="AR79" s="64"/>
      <c r="AS79" s="64"/>
      <c r="AT79" s="64"/>
      <c r="AU79" s="64"/>
      <c r="AV79" s="64"/>
      <c r="AW79" s="64"/>
      <c r="AX79" s="64"/>
      <c r="AY79" s="64"/>
      <c r="AZ79" s="64"/>
      <c r="BA79" s="64"/>
      <c r="BB79" s="64"/>
      <c r="BC79" s="64"/>
      <c r="BD79" s="107"/>
      <c r="BE79" s="107"/>
      <c r="BF79" s="107"/>
      <c r="BG79" s="327"/>
      <c r="BH79" s="64"/>
      <c r="BI79" s="64"/>
      <c r="BJ79" s="64"/>
      <c r="BK79" s="64"/>
      <c r="BL79" s="64"/>
      <c r="BM79" s="64"/>
      <c r="BN79" s="64"/>
      <c r="BO79" s="64"/>
      <c r="BP79" s="64"/>
      <c r="BQ79" s="64"/>
      <c r="BR79" s="64"/>
      <c r="BS79" s="64"/>
      <c r="BT79" s="64"/>
      <c r="BU79" s="64"/>
      <c r="BV79" s="241"/>
    </row>
    <row r="80" spans="1:133" hidden="1" x14ac:dyDescent="0.2">
      <c r="A80" s="603"/>
      <c r="B80" s="536" t="str">
        <f>IF(RowsPreferredTwo&lt;&gt;RowsShownTwo,"click arrow below","")</f>
        <v/>
      </c>
      <c r="C80" s="536"/>
      <c r="D80" s="536"/>
      <c r="E80" s="317" t="s">
        <v>379</v>
      </c>
      <c r="F80" s="64"/>
      <c r="G80" s="64" t="b">
        <v>0</v>
      </c>
      <c r="H80" s="67">
        <f>IF(ClassificationTwo=Class1,"Class 1 building",0)</f>
        <v>0</v>
      </c>
      <c r="I80" s="389">
        <v>5</v>
      </c>
      <c r="J80" s="382" t="str">
        <f>IF(H80&lt;&gt;0,1,"")</f>
        <v/>
      </c>
      <c r="K80" s="381" t="str">
        <f>IF(ISNA(INDEX(H$80:H$84,MATCH(M80,J$80:J$84,0))),"",INDEX(H$80:H$84,MATCH(M80,J$80:J$84,0)))</f>
        <v/>
      </c>
      <c r="L80" s="65"/>
      <c r="M80" s="383">
        <v>1</v>
      </c>
      <c r="N80" s="148" t="s">
        <v>160</v>
      </c>
      <c r="O80" s="327"/>
      <c r="P80" s="327"/>
      <c r="Q80" s="65"/>
      <c r="R80" s="68"/>
      <c r="S80" s="68"/>
      <c r="T80" s="68"/>
      <c r="V80" s="327"/>
      <c r="W80" s="68"/>
      <c r="X80" s="405" t="s">
        <v>111</v>
      </c>
      <c r="Y80" s="406">
        <v>0.7</v>
      </c>
      <c r="Z80" s="407" t="b">
        <v>1</v>
      </c>
      <c r="AA80" s="68"/>
      <c r="AB80" s="66"/>
      <c r="AC80" s="66"/>
      <c r="AD80" s="64"/>
      <c r="AE80" s="64"/>
      <c r="AF80" s="64"/>
      <c r="AG80" s="64"/>
      <c r="AH80" s="64"/>
      <c r="AI80" s="64"/>
      <c r="AJ80" s="64"/>
      <c r="AK80" s="64"/>
      <c r="AL80" s="64"/>
      <c r="AM80" s="64"/>
      <c r="AN80" s="64"/>
      <c r="AO80" s="64"/>
      <c r="AP80" s="64"/>
      <c r="AQ80" s="64"/>
      <c r="AR80" s="64"/>
      <c r="AS80" s="64"/>
      <c r="AT80" s="64"/>
      <c r="AU80" s="64"/>
      <c r="AV80" s="64"/>
      <c r="AW80" s="64"/>
      <c r="AX80" s="432" t="s">
        <v>219</v>
      </c>
      <c r="AY80" s="107"/>
      <c r="AZ80" s="107"/>
      <c r="BA80" s="107"/>
      <c r="BB80" s="432" t="s">
        <v>162</v>
      </c>
      <c r="BC80" s="64"/>
      <c r="BD80" s="107"/>
      <c r="BE80" s="107"/>
      <c r="BF80" s="107"/>
      <c r="BG80" s="327"/>
      <c r="BH80" s="64"/>
      <c r="BI80" s="64"/>
      <c r="BJ80" s="64"/>
      <c r="BK80" s="64"/>
      <c r="BL80" s="64"/>
      <c r="BM80" s="64"/>
      <c r="BN80" s="64"/>
      <c r="BO80" s="255" t="s">
        <v>227</v>
      </c>
      <c r="BP80" s="255" t="s">
        <v>228</v>
      </c>
      <c r="BQ80" s="64"/>
      <c r="BR80" s="64"/>
      <c r="BS80" s="64"/>
      <c r="BT80" s="64"/>
      <c r="BU80" s="64"/>
      <c r="BV80" s="241"/>
    </row>
    <row r="81" spans="1:74" hidden="1" x14ac:dyDescent="0.2">
      <c r="A81" s="603"/>
      <c r="B81" s="603"/>
      <c r="C81" s="604"/>
      <c r="D81" s="64"/>
      <c r="E81" s="317" t="s">
        <v>380</v>
      </c>
      <c r="F81" s="64"/>
      <c r="G81" s="64" t="b">
        <v>0</v>
      </c>
      <c r="H81" s="67">
        <f>IF(ClassificationTwo=Class2,"Class 2 SOU",0)</f>
        <v>0</v>
      </c>
      <c r="I81" s="389">
        <v>5</v>
      </c>
      <c r="J81" s="382" t="str">
        <f>IF(H81&lt;&gt;0,MAX(J$80:J80)+1,"")</f>
        <v/>
      </c>
      <c r="K81" s="381" t="str">
        <f>IF(ISNA(INDEX(H$80:H$84,MATCH(M81,J$80:J$84,0))),"",INDEX(H$80:H$84,MATCH(M81,J$80:J$84,0)))</f>
        <v/>
      </c>
      <c r="L81" s="65"/>
      <c r="M81" s="383">
        <v>2</v>
      </c>
      <c r="N81" s="147" t="b">
        <f>AND(MIPDLClass1&gt;0,$R$144=TRUE,$BB$81)</f>
        <v>0</v>
      </c>
      <c r="O81" s="327"/>
      <c r="P81" s="327"/>
      <c r="Q81" s="65"/>
      <c r="R81" s="69"/>
      <c r="S81" s="69"/>
      <c r="T81" s="69"/>
      <c r="V81" s="327"/>
      <c r="W81" s="70"/>
      <c r="X81" s="408" t="s">
        <v>373</v>
      </c>
      <c r="Y81" s="406">
        <v>0.9</v>
      </c>
      <c r="Z81" s="407" t="b">
        <v>1</v>
      </c>
      <c r="AA81" s="70"/>
      <c r="AB81" s="66"/>
      <c r="AC81" s="71"/>
      <c r="AD81" s="64"/>
      <c r="AE81" s="64"/>
      <c r="AF81" s="64"/>
      <c r="AG81" s="64"/>
      <c r="AH81" s="64"/>
      <c r="AI81" s="64"/>
      <c r="AJ81" s="64"/>
      <c r="AK81" s="64"/>
      <c r="AL81" s="64"/>
      <c r="AM81" s="64"/>
      <c r="AN81" s="64"/>
      <c r="AO81" s="64"/>
      <c r="AP81" s="64"/>
      <c r="AQ81" s="64"/>
      <c r="AR81" s="64"/>
      <c r="AS81" s="64"/>
      <c r="AT81" s="64"/>
      <c r="AU81" s="64"/>
      <c r="AV81" s="64"/>
      <c r="AW81" s="64"/>
      <c r="AX81" s="431" t="e">
        <f>OR(AX28:AX67)</f>
        <v>#VALUE!</v>
      </c>
      <c r="AY81" s="107"/>
      <c r="AZ81" s="107"/>
      <c r="BA81" s="107"/>
      <c r="BB81" s="431" t="b">
        <f>AND(BB28:BB67,COUNTA(D28:I67)&gt;0)</f>
        <v>0</v>
      </c>
      <c r="BC81" s="64"/>
      <c r="BD81" s="107"/>
      <c r="BE81" s="107"/>
      <c r="BF81" s="107"/>
      <c r="BG81" s="327"/>
      <c r="BH81" s="64"/>
      <c r="BI81" s="64"/>
      <c r="BJ81" s="64"/>
      <c r="BK81" s="64"/>
      <c r="BL81" s="64"/>
      <c r="BM81" s="64"/>
      <c r="BN81" s="64"/>
      <c r="BO81" s="254" t="b">
        <f>AND(BO28:BO67)</f>
        <v>0</v>
      </c>
      <c r="BP81" s="149" t="b">
        <f>AND(BP28:BP67)</f>
        <v>0</v>
      </c>
      <c r="BQ81" s="64"/>
      <c r="BR81" s="64"/>
      <c r="BS81" s="64"/>
      <c r="BT81" s="64"/>
      <c r="BU81" s="64"/>
      <c r="BV81" s="241"/>
    </row>
    <row r="82" spans="1:74" hidden="1" x14ac:dyDescent="0.2">
      <c r="A82" s="603"/>
      <c r="B82" s="603"/>
      <c r="C82" s="604"/>
      <c r="D82" s="64"/>
      <c r="E82" s="317" t="s">
        <v>206</v>
      </c>
      <c r="F82" s="64"/>
      <c r="G82" s="64" t="b">
        <v>0</v>
      </c>
      <c r="H82" s="67">
        <f>IF(ClassificationTwo=Class4,"Class 4 part",0)</f>
        <v>0</v>
      </c>
      <c r="I82" s="389">
        <v>5</v>
      </c>
      <c r="J82" s="382" t="str">
        <f>IF(H82&lt;&gt;0,MAX(J$80:J81)+1,"")</f>
        <v/>
      </c>
      <c r="K82" s="381" t="str">
        <f>IF(ISNA(INDEX(H$80:H$84,MATCH(M82,J$80:J$84,0))),"",INDEX(H$80:H$84,MATCH(M82,J$80:J$84,0)))</f>
        <v/>
      </c>
      <c r="L82" s="65"/>
      <c r="M82" s="383">
        <v>3</v>
      </c>
      <c r="N82" s="481" t="b">
        <f>AND(MIPDLClass1&gt;0,$R$132=TRUE,$BB$81)</f>
        <v>0</v>
      </c>
      <c r="O82" s="327"/>
      <c r="P82" s="327"/>
      <c r="Q82" s="65"/>
      <c r="R82" s="69"/>
      <c r="S82" s="69"/>
      <c r="T82" s="69"/>
      <c r="V82" s="327"/>
      <c r="W82" s="70"/>
      <c r="X82" s="408" t="s">
        <v>56</v>
      </c>
      <c r="Y82" s="406">
        <v>0.7</v>
      </c>
      <c r="Z82" s="407" t="b">
        <v>1</v>
      </c>
      <c r="AA82" s="70"/>
      <c r="AB82" s="66"/>
      <c r="AC82" s="71"/>
      <c r="AD82" s="64"/>
      <c r="AE82" s="64"/>
      <c r="AF82" s="64"/>
      <c r="AG82" s="64"/>
      <c r="AH82" s="64"/>
      <c r="AI82" s="64"/>
      <c r="AJ82" s="64"/>
      <c r="AK82" s="64"/>
      <c r="AL82" s="64"/>
      <c r="AM82" s="64"/>
      <c r="AN82" s="64"/>
      <c r="AO82" s="64"/>
      <c r="AP82" s="64"/>
      <c r="AQ82" s="64"/>
      <c r="AR82" s="64"/>
      <c r="AS82" s="64"/>
      <c r="AT82" s="64"/>
      <c r="AU82" s="64"/>
      <c r="AV82" s="64"/>
      <c r="AW82" s="64"/>
      <c r="AX82" s="499" t="s">
        <v>428</v>
      </c>
      <c r="AY82" s="64"/>
      <c r="AZ82" s="64"/>
      <c r="BA82" s="64"/>
      <c r="BB82" s="64"/>
      <c r="BC82" s="64"/>
      <c r="BD82" s="64"/>
      <c r="BE82" s="64"/>
      <c r="BF82" s="64"/>
      <c r="BG82" s="327"/>
      <c r="BH82" s="64"/>
      <c r="BI82" s="64"/>
      <c r="BJ82" s="64"/>
      <c r="BK82" s="64"/>
      <c r="BL82" s="64"/>
      <c r="BM82" s="64"/>
      <c r="BN82" s="64"/>
      <c r="BO82" s="64"/>
      <c r="BP82" s="64"/>
      <c r="BQ82" s="64"/>
      <c r="BR82" s="64"/>
      <c r="BS82" s="64"/>
      <c r="BT82" s="64"/>
      <c r="BU82" s="64"/>
      <c r="BV82" s="241"/>
    </row>
    <row r="83" spans="1:74" hidden="1" x14ac:dyDescent="0.2">
      <c r="A83" s="603"/>
      <c r="B83" s="603"/>
      <c r="C83" s="604"/>
      <c r="D83" s="64"/>
      <c r="E83" s="317" t="s">
        <v>208</v>
      </c>
      <c r="F83" s="64"/>
      <c r="G83" s="64" t="b">
        <v>0</v>
      </c>
      <c r="H83" s="67">
        <f>IF(COUNTA(E28:E67)=0,0,IF(AND(OR(ClassificationTwo=Class1,ClassificationTwo=Class2,ClassificationTwo=Class4),Balconytrue),"Verandah or balcony",0))</f>
        <v>0</v>
      </c>
      <c r="I83" s="389">
        <v>4</v>
      </c>
      <c r="J83" s="382" t="str">
        <f>IF(H83&lt;&gt;0,MAX(J$80:J82)+1,"")</f>
        <v/>
      </c>
      <c r="K83" s="381" t="str">
        <f>IF(ISNA(INDEX(H$80:H$84,MATCH(M83,J$80:J$84,0))),"",INDEX(H$80:H$84,MATCH(M83,J$80:J$84,0)))</f>
        <v/>
      </c>
      <c r="L83" s="65"/>
      <c r="M83" s="383">
        <v>4</v>
      </c>
      <c r="N83" s="147" t="b">
        <f>AND($R$144,$AJ$70&gt;0)</f>
        <v>0</v>
      </c>
      <c r="O83" s="327"/>
      <c r="P83" s="327"/>
      <c r="Q83" s="65"/>
      <c r="R83" s="69"/>
      <c r="S83" s="69"/>
      <c r="T83" s="69"/>
      <c r="V83" s="327"/>
      <c r="W83" s="70"/>
      <c r="X83" s="408" t="s">
        <v>59</v>
      </c>
      <c r="Y83" s="406">
        <v>0.55000000000000004</v>
      </c>
      <c r="Z83" s="407" t="b">
        <v>1</v>
      </c>
      <c r="AA83" s="70"/>
      <c r="AB83" s="66"/>
      <c r="AC83" s="71"/>
      <c r="AD83" s="64"/>
      <c r="AE83" s="64"/>
      <c r="AF83" s="64"/>
      <c r="AG83" s="64"/>
      <c r="AH83" s="64"/>
      <c r="AI83" s="64"/>
      <c r="AJ83" s="64"/>
      <c r="AK83" s="64"/>
      <c r="AL83" s="64"/>
      <c r="AM83" s="64"/>
      <c r="AN83" s="64"/>
      <c r="AO83" s="64"/>
      <c r="AP83" s="64"/>
      <c r="AQ83" s="64"/>
      <c r="AR83" s="64"/>
      <c r="AS83" s="64"/>
      <c r="AT83" s="64"/>
      <c r="AU83" s="64"/>
      <c r="AV83" s="64"/>
      <c r="AW83" s="64"/>
      <c r="AX83" s="64"/>
      <c r="AY83" s="64"/>
      <c r="AZ83" s="64"/>
      <c r="BA83" s="64"/>
      <c r="BB83" s="64"/>
      <c r="BC83" s="64"/>
      <c r="BD83" s="64"/>
      <c r="BE83" s="64"/>
      <c r="BF83" s="64"/>
      <c r="BG83" s="327"/>
      <c r="BH83" s="64"/>
      <c r="BI83" s="64"/>
      <c r="BJ83" s="64"/>
      <c r="BK83" s="64"/>
      <c r="BL83" s="64"/>
      <c r="BM83" s="64"/>
      <c r="BN83" s="64"/>
      <c r="BO83" s="64"/>
      <c r="BP83" s="64"/>
      <c r="BQ83" s="64"/>
      <c r="BR83" s="64"/>
      <c r="BS83" s="64"/>
      <c r="BT83" s="64"/>
      <c r="BU83" s="64"/>
      <c r="BV83" s="241"/>
    </row>
    <row r="84" spans="1:74" hidden="1" x14ac:dyDescent="0.2">
      <c r="A84" s="603"/>
      <c r="B84" s="603"/>
      <c r="C84" s="604"/>
      <c r="D84" s="64"/>
      <c r="E84" s="317" t="s">
        <v>378</v>
      </c>
      <c r="F84" s="64"/>
      <c r="G84" s="64" t="b">
        <v>0</v>
      </c>
      <c r="H84" s="67">
        <f>IF(OR(ClassificationTwo=Class1,ClassificationTwo=Class10),"Class 10a building",0)</f>
        <v>0</v>
      </c>
      <c r="I84" s="389">
        <v>3</v>
      </c>
      <c r="J84" s="382" t="str">
        <f>IF(H84&lt;&gt;0,MAX(J$80:J83)+1,"")</f>
        <v/>
      </c>
      <c r="K84" s="381" t="str">
        <f>IF(ISNA(INDEX(H$80:H$84,MATCH(M84,J$80:J$84,0))),"",INDEX(H$80:H$84,MATCH(M84,J$80:J$84,0)))</f>
        <v/>
      </c>
      <c r="L84" s="65"/>
      <c r="M84" s="383">
        <v>5</v>
      </c>
      <c r="N84" s="147" t="b">
        <f>AND(AT29,Allinputsokres,AU29,BB29,IF(H29="Class 1 building",FailClass1,IF(H29="Class 2 building",FailClass1,IF(H29="Class 4 building",FailClass1,IF(H29="Verandah or balcony",FailBalcony,IF(H29="Class 10 building",FailClass10,"FALSE"))))),NOT(BA29))</f>
        <v>0</v>
      </c>
      <c r="O84" s="327"/>
      <c r="P84" s="327"/>
      <c r="Q84" s="65"/>
      <c r="R84" s="69"/>
      <c r="S84" s="69"/>
      <c r="T84" s="69"/>
      <c r="V84" s="327"/>
      <c r="W84" s="72"/>
      <c r="X84" s="409" t="s">
        <v>236</v>
      </c>
      <c r="Y84" s="406">
        <v>0.85</v>
      </c>
      <c r="Z84" s="407" t="b">
        <v>1</v>
      </c>
      <c r="AA84" s="72"/>
      <c r="AB84" s="66"/>
      <c r="AC84" s="73"/>
      <c r="AD84" s="64"/>
      <c r="AE84" s="64"/>
      <c r="AF84" s="64"/>
      <c r="AG84" s="64"/>
      <c r="AH84" s="64"/>
      <c r="AI84" s="64"/>
      <c r="AJ84" s="64"/>
      <c r="AK84" s="64"/>
      <c r="AL84" s="64"/>
      <c r="AM84" s="64"/>
      <c r="AN84" s="64"/>
      <c r="AO84" s="64"/>
      <c r="AP84" s="64"/>
      <c r="AQ84" s="64"/>
      <c r="AR84" s="64"/>
      <c r="AS84" s="64"/>
      <c r="AT84" s="64"/>
      <c r="AU84" s="64"/>
      <c r="AV84" s="64"/>
      <c r="AW84" s="64"/>
      <c r="AX84" s="64"/>
      <c r="AY84" s="64"/>
      <c r="AZ84" s="64"/>
      <c r="BA84" s="64"/>
      <c r="BB84" s="64"/>
      <c r="BC84" s="64"/>
      <c r="BD84" s="64"/>
      <c r="BE84" s="64"/>
      <c r="BF84" s="64"/>
      <c r="BG84" s="327"/>
      <c r="BH84" s="64"/>
      <c r="BI84" s="64"/>
      <c r="BJ84" s="64"/>
      <c r="BK84" s="64"/>
      <c r="BL84" s="64"/>
      <c r="BM84" s="64"/>
      <c r="BN84" s="64"/>
      <c r="BO84" s="64"/>
      <c r="BP84" s="255" t="s">
        <v>229</v>
      </c>
      <c r="BQ84" s="64"/>
      <c r="BR84" s="64"/>
      <c r="BS84" s="64"/>
      <c r="BT84" s="64"/>
      <c r="BU84" s="64"/>
      <c r="BV84" s="241"/>
    </row>
    <row r="85" spans="1:74" ht="13.5" hidden="1" thickBot="1" x14ac:dyDescent="0.25">
      <c r="A85" s="603"/>
      <c r="B85" s="603"/>
      <c r="C85" s="604"/>
      <c r="D85" s="64"/>
      <c r="E85" s="317" t="s">
        <v>331</v>
      </c>
      <c r="F85" s="64"/>
      <c r="G85" s="64" t="b">
        <v>0</v>
      </c>
      <c r="H85" s="67"/>
      <c r="I85" s="67"/>
      <c r="J85" s="384">
        <f>COUNT(J80:J84)</f>
        <v>0</v>
      </c>
      <c r="K85" s="65"/>
      <c r="L85" s="65"/>
      <c r="M85" s="65"/>
      <c r="N85" s="482">
        <f>AVERAGE(AG28:AG67)</f>
        <v>0</v>
      </c>
      <c r="O85" s="327"/>
      <c r="P85" s="327"/>
      <c r="Q85" s="65"/>
      <c r="R85" s="69"/>
      <c r="S85" s="69"/>
      <c r="T85" s="69"/>
      <c r="V85" s="327"/>
      <c r="W85" s="72"/>
      <c r="X85" s="410" t="s">
        <v>374</v>
      </c>
      <c r="Y85" s="406">
        <v>0.85</v>
      </c>
      <c r="Z85" s="407" t="b">
        <v>1</v>
      </c>
      <c r="AA85" s="72"/>
      <c r="AB85" s="66"/>
      <c r="AC85" s="73"/>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327"/>
      <c r="BH85" s="64"/>
      <c r="BI85" s="64"/>
      <c r="BJ85" s="64"/>
      <c r="BK85" s="64"/>
      <c r="BL85" s="64"/>
      <c r="BM85" s="64"/>
      <c r="BN85" s="64"/>
      <c r="BO85" s="64"/>
      <c r="BP85" s="149" t="b">
        <f>OR(BP28:BP67)</f>
        <v>0</v>
      </c>
      <c r="BQ85" s="64"/>
      <c r="BR85" s="64"/>
      <c r="BS85" s="64"/>
      <c r="BT85" s="64"/>
      <c r="BU85" s="64"/>
      <c r="BV85" s="241"/>
    </row>
    <row r="86" spans="1:74" hidden="1" x14ac:dyDescent="0.2">
      <c r="A86" s="603"/>
      <c r="B86" s="603"/>
      <c r="C86" s="604"/>
      <c r="D86" s="64"/>
      <c r="E86" s="317" t="s">
        <v>207</v>
      </c>
      <c r="F86" s="64"/>
      <c r="G86" s="64" t="b">
        <v>0</v>
      </c>
      <c r="H86" s="67"/>
      <c r="I86" s="67"/>
      <c r="J86" s="65"/>
      <c r="K86" s="65"/>
      <c r="L86" s="65"/>
      <c r="M86" s="65"/>
      <c r="N86" s="65"/>
      <c r="O86" s="327"/>
      <c r="P86" s="327"/>
      <c r="Q86" s="65"/>
      <c r="R86" s="69"/>
      <c r="S86" s="69"/>
      <c r="T86" s="69"/>
      <c r="V86" s="327"/>
      <c r="W86" s="72"/>
      <c r="X86" s="409" t="s">
        <v>271</v>
      </c>
      <c r="Y86" s="406">
        <v>0.9</v>
      </c>
      <c r="Z86" s="407" t="b">
        <v>1</v>
      </c>
      <c r="AA86" s="72"/>
      <c r="AB86" s="66"/>
      <c r="AC86" s="73"/>
      <c r="AD86" s="64"/>
      <c r="AE86" s="64"/>
      <c r="AF86" s="64"/>
      <c r="AG86" s="64"/>
      <c r="AH86" s="64"/>
      <c r="AI86" s="64"/>
      <c r="AJ86" s="64"/>
      <c r="AK86" s="64"/>
      <c r="AL86" s="64"/>
      <c r="AM86" s="64"/>
      <c r="AN86" s="64"/>
      <c r="AO86" s="64"/>
      <c r="AP86" s="64"/>
      <c r="AQ86" s="64"/>
      <c r="AR86" s="64"/>
      <c r="AS86" s="64"/>
      <c r="AT86" s="64"/>
      <c r="AU86" s="64"/>
      <c r="AV86" s="64"/>
      <c r="AW86" s="64"/>
      <c r="AX86" s="107"/>
      <c r="AY86" s="107"/>
      <c r="AZ86" s="107"/>
      <c r="BA86" s="107"/>
      <c r="BB86" s="64"/>
      <c r="BC86" s="64"/>
      <c r="BD86" s="64"/>
      <c r="BE86" s="64"/>
      <c r="BF86" s="64"/>
      <c r="BG86" s="327"/>
      <c r="BH86" s="64"/>
      <c r="BI86" s="64"/>
      <c r="BJ86" s="64"/>
      <c r="BK86" s="64"/>
      <c r="BL86" s="64"/>
      <c r="BM86" s="64"/>
      <c r="BN86" s="64"/>
      <c r="BO86" s="64"/>
      <c r="BP86" s="64"/>
      <c r="BQ86" s="64"/>
      <c r="BR86" s="64"/>
      <c r="BS86" s="64"/>
      <c r="BT86" s="64"/>
      <c r="BU86" s="64"/>
      <c r="BV86" s="241"/>
    </row>
    <row r="87" spans="1:74" hidden="1" x14ac:dyDescent="0.2">
      <c r="A87" s="603"/>
      <c r="B87" s="603"/>
      <c r="C87" s="604"/>
      <c r="D87" s="64"/>
      <c r="E87" s="317" t="s">
        <v>330</v>
      </c>
      <c r="F87" s="64"/>
      <c r="G87" s="64" t="b">
        <v>0</v>
      </c>
      <c r="H87" s="67"/>
      <c r="I87" s="67"/>
      <c r="J87" s="65"/>
      <c r="K87" s="65"/>
      <c r="L87" s="65"/>
      <c r="M87" s="65"/>
      <c r="N87" s="65"/>
      <c r="O87" s="327"/>
      <c r="P87" s="327"/>
      <c r="Q87" s="65"/>
      <c r="R87" s="69"/>
      <c r="S87" s="69"/>
      <c r="T87" s="69"/>
      <c r="V87" s="327"/>
      <c r="W87" s="72"/>
      <c r="X87" s="409" t="s">
        <v>122</v>
      </c>
      <c r="Y87" s="406">
        <v>0.8</v>
      </c>
      <c r="Z87" s="407" t="b">
        <v>1</v>
      </c>
      <c r="AA87" s="72"/>
      <c r="AB87" s="66"/>
      <c r="AC87" s="73"/>
      <c r="AD87" s="64"/>
      <c r="AE87" s="64"/>
      <c r="AF87" s="64"/>
      <c r="AG87" s="64"/>
      <c r="AH87" s="64"/>
      <c r="AI87" s="64"/>
      <c r="AJ87" s="64"/>
      <c r="AK87" s="64"/>
      <c r="AL87" s="64"/>
      <c r="AM87" s="64"/>
      <c r="AN87" s="64"/>
      <c r="AO87" s="64"/>
      <c r="AP87" s="64"/>
      <c r="AQ87" s="64"/>
      <c r="AR87" s="64"/>
      <c r="AS87" s="64"/>
      <c r="AT87" s="64"/>
      <c r="AU87" s="64"/>
      <c r="AV87" s="64"/>
      <c r="AW87" s="64"/>
      <c r="AX87" s="64"/>
      <c r="AY87" s="64"/>
      <c r="AZ87" s="64"/>
      <c r="BA87" s="64"/>
      <c r="BB87" s="64"/>
      <c r="BC87" s="64"/>
      <c r="BD87" s="64"/>
      <c r="BE87" s="64"/>
      <c r="BF87" s="64"/>
      <c r="BG87" s="327"/>
      <c r="BH87" s="64"/>
      <c r="BI87" s="64"/>
      <c r="BJ87" s="64"/>
      <c r="BK87" s="64"/>
      <c r="BL87" s="64"/>
      <c r="BM87" s="64"/>
      <c r="BN87" s="64"/>
      <c r="BO87" s="64"/>
      <c r="BP87" s="64"/>
      <c r="BQ87" s="64"/>
      <c r="BR87" s="64"/>
      <c r="BS87" s="64"/>
      <c r="BT87" s="64"/>
      <c r="BU87" s="64"/>
      <c r="BV87" s="241"/>
    </row>
    <row r="88" spans="1:74" hidden="1" x14ac:dyDescent="0.2">
      <c r="A88" s="603"/>
      <c r="B88" s="603"/>
      <c r="C88" s="604"/>
      <c r="D88" s="64"/>
      <c r="E88" s="317" t="s">
        <v>217</v>
      </c>
      <c r="F88" s="64"/>
      <c r="G88" s="64" t="b">
        <v>1</v>
      </c>
      <c r="H88" s="67"/>
      <c r="I88" s="67"/>
      <c r="J88" s="65"/>
      <c r="K88" s="65"/>
      <c r="L88" s="65"/>
      <c r="M88" s="65"/>
      <c r="N88" s="65"/>
      <c r="O88" s="327"/>
      <c r="P88" s="327"/>
      <c r="Q88" s="65"/>
      <c r="R88" s="69"/>
      <c r="S88" s="69"/>
      <c r="T88" s="69"/>
      <c r="V88" s="327"/>
      <c r="W88" s="72"/>
      <c r="X88" s="409" t="s">
        <v>272</v>
      </c>
      <c r="Y88" s="406"/>
      <c r="Z88" s="411" t="b">
        <v>0</v>
      </c>
      <c r="AA88" s="72"/>
      <c r="AB88" s="66"/>
      <c r="AC88" s="73"/>
      <c r="AD88" s="64"/>
      <c r="AE88" s="64"/>
      <c r="AF88" s="64"/>
      <c r="AG88" s="64"/>
      <c r="AH88" s="64"/>
      <c r="AI88" s="64"/>
      <c r="AJ88" s="64"/>
      <c r="AK88" s="64"/>
      <c r="AL88" s="64"/>
      <c r="AM88" s="64"/>
      <c r="AN88" s="64"/>
      <c r="AO88" s="64"/>
      <c r="AP88" s="64"/>
      <c r="AQ88" s="64"/>
      <c r="AR88" s="64"/>
      <c r="AS88" s="64"/>
      <c r="AT88" s="64"/>
      <c r="AU88" s="64"/>
      <c r="AV88" s="64"/>
      <c r="AW88" s="64"/>
      <c r="AX88" s="64"/>
      <c r="AY88" s="64"/>
      <c r="AZ88" s="64"/>
      <c r="BA88" s="64"/>
      <c r="BB88" s="64"/>
      <c r="BC88" s="64"/>
      <c r="BD88" s="64"/>
      <c r="BE88" s="64"/>
      <c r="BF88" s="64"/>
      <c r="BG88" s="327"/>
      <c r="BH88" s="64"/>
      <c r="BI88" s="64"/>
      <c r="BJ88" s="64"/>
      <c r="BK88" s="64"/>
      <c r="BL88" s="64"/>
      <c r="BM88" s="64"/>
      <c r="BN88" s="64"/>
      <c r="BO88" s="64"/>
      <c r="BP88" s="64"/>
      <c r="BQ88" s="64"/>
      <c r="BR88" s="64"/>
      <c r="BS88" s="64"/>
      <c r="BT88" s="64"/>
      <c r="BU88" s="64"/>
      <c r="BV88" s="241"/>
    </row>
    <row r="89" spans="1:74" hidden="1" x14ac:dyDescent="0.2">
      <c r="A89" s="603"/>
      <c r="B89" s="603"/>
      <c r="C89" s="604"/>
      <c r="D89" s="64"/>
      <c r="E89" s="317" t="s">
        <v>209</v>
      </c>
      <c r="F89" s="64"/>
      <c r="G89" s="64" t="b">
        <v>0</v>
      </c>
      <c r="H89" s="67"/>
      <c r="I89" s="67"/>
      <c r="J89" s="65"/>
      <c r="K89" s="65"/>
      <c r="L89" s="65"/>
      <c r="M89" s="65"/>
      <c r="N89" s="65"/>
      <c r="O89" s="327"/>
      <c r="P89" s="327"/>
      <c r="Q89" s="65"/>
      <c r="R89" s="69"/>
      <c r="S89" s="69"/>
      <c r="T89" s="69"/>
      <c r="V89" s="327"/>
      <c r="W89" s="72"/>
      <c r="X89" s="409" t="s">
        <v>273</v>
      </c>
      <c r="Y89" s="406"/>
      <c r="Z89" s="411" t="b">
        <v>0</v>
      </c>
      <c r="AA89" s="72"/>
      <c r="AB89" s="66"/>
      <c r="AC89" s="73"/>
      <c r="AD89" s="64"/>
      <c r="AE89" s="64"/>
      <c r="AF89" s="64"/>
      <c r="AG89" s="64"/>
      <c r="AH89" s="64"/>
      <c r="AI89" s="64"/>
      <c r="AJ89" s="64"/>
      <c r="AK89" s="64"/>
      <c r="AL89" s="64"/>
      <c r="AM89" s="64"/>
      <c r="AN89" s="64"/>
      <c r="AO89" s="64"/>
      <c r="AP89" s="64"/>
      <c r="AQ89" s="64"/>
      <c r="AR89" s="64"/>
      <c r="AS89" s="64"/>
      <c r="AT89" s="64"/>
      <c r="AU89" s="64"/>
      <c r="AV89" s="64"/>
      <c r="AW89" s="64"/>
      <c r="AX89" s="64"/>
      <c r="AY89" s="64"/>
      <c r="AZ89" s="64"/>
      <c r="BA89" s="64"/>
      <c r="BB89" s="64"/>
      <c r="BC89" s="64"/>
      <c r="BD89" s="64"/>
      <c r="BE89" s="64"/>
      <c r="BF89" s="64"/>
      <c r="BG89" s="327"/>
      <c r="BH89" s="64"/>
      <c r="BI89" s="64"/>
      <c r="BJ89" s="64"/>
      <c r="BK89" s="64"/>
      <c r="BL89" s="64"/>
      <c r="BM89" s="64"/>
      <c r="BN89" s="64"/>
      <c r="BO89" s="64"/>
      <c r="BP89" s="64"/>
      <c r="BQ89" s="64"/>
      <c r="BR89" s="64"/>
      <c r="BS89" s="64"/>
      <c r="BT89" s="64"/>
      <c r="BU89" s="64"/>
      <c r="BV89" s="241"/>
    </row>
    <row r="90" spans="1:74" hidden="1" x14ac:dyDescent="0.2">
      <c r="A90" s="603"/>
      <c r="B90" s="603"/>
      <c r="C90" s="604"/>
      <c r="D90" s="64"/>
      <c r="E90" s="64"/>
      <c r="F90" s="64"/>
      <c r="G90" s="64"/>
      <c r="H90" s="64"/>
      <c r="I90" s="64"/>
      <c r="J90" s="64"/>
      <c r="K90" s="64"/>
      <c r="L90" s="64"/>
      <c r="M90" s="64"/>
      <c r="N90" s="64"/>
      <c r="O90" s="64"/>
      <c r="P90" s="64"/>
      <c r="Q90" s="64"/>
      <c r="R90" s="64"/>
      <c r="S90" s="499" t="s">
        <v>426</v>
      </c>
      <c r="T90" s="69"/>
      <c r="V90" s="327"/>
      <c r="W90" s="72"/>
      <c r="X90" s="409" t="s">
        <v>277</v>
      </c>
      <c r="Y90" s="406">
        <v>0.5</v>
      </c>
      <c r="Z90" s="411" t="b">
        <v>1</v>
      </c>
      <c r="AA90" s="72"/>
      <c r="AB90" s="66"/>
      <c r="AC90" s="73"/>
      <c r="AD90" s="64"/>
      <c r="AE90" s="64"/>
      <c r="AF90" s="64"/>
      <c r="AG90" s="64"/>
      <c r="AH90" s="64"/>
      <c r="AI90" s="64"/>
      <c r="AJ90" s="64"/>
      <c r="AK90" s="64"/>
      <c r="AL90" s="64"/>
      <c r="AM90" s="64"/>
      <c r="AN90" s="64"/>
      <c r="AO90" s="64"/>
      <c r="AP90" s="64"/>
      <c r="AQ90" s="64"/>
      <c r="AR90" s="64"/>
      <c r="AS90" s="64"/>
      <c r="AT90" s="64"/>
      <c r="AU90" s="64"/>
      <c r="AV90" s="64"/>
      <c r="AW90" s="64"/>
      <c r="AX90" s="64"/>
      <c r="AY90" s="64"/>
      <c r="AZ90" s="64"/>
      <c r="BA90" s="64"/>
      <c r="BB90" s="64"/>
      <c r="BC90" s="64"/>
      <c r="BD90" s="64"/>
      <c r="BE90" s="64"/>
      <c r="BF90" s="64"/>
      <c r="BG90" s="327"/>
      <c r="BH90" s="64"/>
      <c r="BI90" s="64"/>
      <c r="BJ90" s="64"/>
      <c r="BK90" s="64"/>
      <c r="BL90" s="64"/>
      <c r="BM90" s="64"/>
      <c r="BN90" s="64"/>
      <c r="BO90" s="64"/>
      <c r="BP90" s="64"/>
      <c r="BQ90" s="64"/>
      <c r="BR90" s="64"/>
      <c r="BS90" s="64"/>
      <c r="BT90" s="64"/>
      <c r="BU90" s="64"/>
      <c r="BV90" s="241"/>
    </row>
    <row r="91" spans="1:74" ht="25.5" hidden="1" x14ac:dyDescent="0.2">
      <c r="A91" s="603"/>
      <c r="B91" s="603"/>
      <c r="C91" s="604"/>
      <c r="D91" s="64"/>
      <c r="E91" s="64"/>
      <c r="F91" s="64"/>
      <c r="G91" s="333" t="s">
        <v>164</v>
      </c>
      <c r="H91" s="152"/>
      <c r="I91" s="67"/>
      <c r="J91" s="65"/>
      <c r="K91" s="387" t="s">
        <v>165</v>
      </c>
      <c r="L91" s="65"/>
      <c r="M91" s="65"/>
      <c r="N91" s="65"/>
      <c r="O91" s="327"/>
      <c r="P91" s="350" t="s">
        <v>338</v>
      </c>
      <c r="Q91" s="65"/>
      <c r="R91" s="69"/>
      <c r="S91" s="334" t="s">
        <v>307</v>
      </c>
      <c r="T91" s="69"/>
      <c r="V91" s="327"/>
      <c r="W91" s="72"/>
      <c r="X91" s="409" t="s">
        <v>278</v>
      </c>
      <c r="Y91" s="406">
        <v>0.6</v>
      </c>
      <c r="Z91" s="411" t="b">
        <v>1</v>
      </c>
      <c r="AA91" s="72"/>
      <c r="AB91" s="66"/>
      <c r="AC91" s="73"/>
      <c r="AD91" s="64"/>
      <c r="AE91" s="64"/>
      <c r="AF91" s="64"/>
      <c r="AG91" s="64"/>
      <c r="AH91" s="64"/>
      <c r="AI91" s="64"/>
      <c r="AJ91" s="64"/>
      <c r="AK91" s="64"/>
      <c r="AL91" s="64"/>
      <c r="AM91" s="64"/>
      <c r="AN91" s="64"/>
      <c r="AO91" s="64"/>
      <c r="AP91" s="64"/>
      <c r="AQ91" s="64"/>
      <c r="AR91" s="64"/>
      <c r="AS91" s="64"/>
      <c r="AT91" s="64"/>
      <c r="AU91" s="64"/>
      <c r="AV91" s="64"/>
      <c r="AW91" s="64"/>
      <c r="AX91" s="64"/>
      <c r="AY91" s="64"/>
      <c r="AZ91" s="64"/>
      <c r="BA91" s="64"/>
      <c r="BB91" s="107"/>
      <c r="BC91" s="64"/>
      <c r="BD91" s="64"/>
      <c r="BE91" s="64"/>
      <c r="BF91" s="64"/>
      <c r="BG91" s="327"/>
      <c r="BH91" s="64"/>
      <c r="BI91" s="64"/>
      <c r="BJ91" s="64"/>
      <c r="BK91" s="64"/>
      <c r="BL91" s="64"/>
      <c r="BM91" s="64"/>
      <c r="BN91" s="64"/>
      <c r="BO91" s="64"/>
      <c r="BP91" s="64"/>
      <c r="BQ91" s="64"/>
      <c r="BR91" s="64"/>
      <c r="BS91" s="64"/>
      <c r="BT91" s="64"/>
      <c r="BU91" s="64"/>
      <c r="BV91" s="241"/>
    </row>
    <row r="92" spans="1:74" hidden="1" x14ac:dyDescent="0.2">
      <c r="A92" s="603"/>
      <c r="B92" s="603"/>
      <c r="C92" s="604"/>
      <c r="D92" s="64"/>
      <c r="E92" s="64"/>
      <c r="F92" s="64"/>
      <c r="G92" s="67" t="s">
        <v>306</v>
      </c>
      <c r="H92" s="67"/>
      <c r="I92" s="67"/>
      <c r="J92" s="65" t="b">
        <f>ISBLANK((DescriptionTwo))</f>
        <v>1</v>
      </c>
      <c r="K92" s="154" t="str">
        <f>IF(J92,"1.  ENTER BUILDING NAME AND DESCRIPTION BELOW - identifying the particular part(s) covered by this assessment.","")</f>
        <v>1.  ENTER BUILDING NAME AND DESCRIPTION BELOW - identifying the particular part(s) covered by this assessment.</v>
      </c>
      <c r="L92" s="65"/>
      <c r="M92" s="65"/>
      <c r="N92" s="65"/>
      <c r="O92" s="327"/>
      <c r="P92" s="67" t="s">
        <v>258</v>
      </c>
      <c r="Q92" s="65"/>
      <c r="R92" s="69"/>
      <c r="S92" s="142" t="str">
        <f>IF(AND(ClassificationTwo=Class1,AE70&gt;0),"Class 1 building",IF(AND(ClassificationTwo=Class2,AE70&gt;0),"Class 2 SOU",IF(AND(ClassificationTwo=Class4,AE70&gt;0),"Class 4 part","")))</f>
        <v/>
      </c>
      <c r="T92" s="69"/>
      <c r="V92" s="327"/>
      <c r="W92" s="72"/>
      <c r="X92" s="412">
        <v>0</v>
      </c>
      <c r="Y92" s="406"/>
      <c r="Z92" s="413" t="b">
        <v>1</v>
      </c>
      <c r="AA92" s="66"/>
      <c r="AB92" s="66"/>
      <c r="AC92" s="73"/>
      <c r="AD92" s="64"/>
      <c r="AE92" s="64"/>
      <c r="AF92" s="64"/>
      <c r="AG92" s="64"/>
      <c r="AH92" s="64"/>
      <c r="AI92" s="64"/>
      <c r="AJ92" s="64"/>
      <c r="AK92" s="64"/>
      <c r="AL92" s="64"/>
      <c r="AM92" s="64"/>
      <c r="AN92" s="64"/>
      <c r="AO92" s="64"/>
      <c r="AP92" s="64"/>
      <c r="AQ92" s="64"/>
      <c r="AR92" s="64"/>
      <c r="AS92" s="64"/>
      <c r="AT92" s="64"/>
      <c r="AU92" s="64"/>
      <c r="AV92" s="64"/>
      <c r="AW92" s="64"/>
      <c r="AX92" s="64"/>
      <c r="AY92" s="64"/>
      <c r="AZ92" s="64"/>
      <c r="BA92" s="64"/>
      <c r="BB92" s="64"/>
      <c r="BC92" s="64"/>
      <c r="BD92" s="64"/>
      <c r="BE92" s="64"/>
      <c r="BF92" s="64"/>
      <c r="BG92" s="327"/>
      <c r="BH92" s="64"/>
      <c r="BI92" s="64"/>
      <c r="BJ92" s="64"/>
      <c r="BK92" s="64"/>
      <c r="BL92" s="64"/>
      <c r="BM92" s="64"/>
      <c r="BN92" s="64"/>
      <c r="BO92" s="64"/>
      <c r="BP92" s="64"/>
      <c r="BQ92" s="64"/>
      <c r="BR92" s="64"/>
      <c r="BS92" s="64"/>
      <c r="BT92" s="64"/>
      <c r="BU92" s="64"/>
      <c r="BV92" s="241"/>
    </row>
    <row r="93" spans="1:74" hidden="1" x14ac:dyDescent="0.2">
      <c r="A93" s="603"/>
      <c r="B93" s="603"/>
      <c r="C93" s="604"/>
      <c r="D93" s="64"/>
      <c r="E93" s="64"/>
      <c r="F93" s="64"/>
      <c r="G93" s="324" t="s">
        <v>289</v>
      </c>
      <c r="H93" s="324"/>
      <c r="I93" s="67"/>
      <c r="J93" s="65"/>
      <c r="K93" s="154"/>
      <c r="L93" s="65"/>
      <c r="M93" s="65"/>
      <c r="N93" s="65"/>
      <c r="O93" s="327"/>
      <c r="P93" s="67" t="s">
        <v>427</v>
      </c>
      <c r="Q93" s="65"/>
      <c r="R93" s="69"/>
      <c r="S93" s="142" t="str">
        <f>IF(AND(ClassificationTwo=Class1,AJ70&gt;0),"Verandah or balcony",IF(AND(ClassificationTwo=Class2,AJ70&gt;0),"Verandah or balcony",IF(AND(ClassificationTwo=Class4,AJ70&gt;0),"Verandah or balcony","")))</f>
        <v/>
      </c>
      <c r="T93" s="69"/>
      <c r="V93" s="327"/>
      <c r="W93" s="72"/>
      <c r="X93" s="415" t="s">
        <v>384</v>
      </c>
      <c r="Y93" s="296"/>
      <c r="Z93" s="296"/>
      <c r="AA93" s="66"/>
      <c r="AB93" s="66"/>
      <c r="AC93" s="73"/>
      <c r="AD93" s="64"/>
      <c r="AE93" s="64"/>
      <c r="AF93" s="64"/>
      <c r="AG93" s="64"/>
      <c r="AH93" s="64"/>
      <c r="AI93" s="64"/>
      <c r="AJ93" s="64"/>
      <c r="AK93" s="64"/>
      <c r="AL93" s="64"/>
      <c r="AM93" s="64"/>
      <c r="AN93" s="64"/>
      <c r="AO93" s="64"/>
      <c r="AP93" s="64"/>
      <c r="AQ93" s="64"/>
      <c r="AR93" s="64"/>
      <c r="AS93" s="64"/>
      <c r="AT93" s="64"/>
      <c r="AU93" s="64"/>
      <c r="AV93" s="64"/>
      <c r="AW93" s="64"/>
      <c r="AX93" s="64"/>
      <c r="AY93" s="64"/>
      <c r="AZ93" s="64"/>
      <c r="BA93" s="64"/>
      <c r="BB93" s="64"/>
      <c r="BC93" s="64"/>
      <c r="BD93" s="64"/>
      <c r="BE93" s="64"/>
      <c r="BF93" s="64"/>
      <c r="BG93" s="327"/>
      <c r="BH93" s="64"/>
      <c r="BI93" s="64"/>
      <c r="BJ93" s="64"/>
      <c r="BK93" s="64"/>
      <c r="BL93" s="64"/>
      <c r="BM93" s="64"/>
      <c r="BN93" s="64"/>
      <c r="BO93" s="64"/>
      <c r="BP93" s="64"/>
      <c r="BQ93" s="64"/>
      <c r="BR93" s="64"/>
      <c r="BS93" s="64"/>
      <c r="BT93" s="64"/>
      <c r="BU93" s="64"/>
      <c r="BV93" s="241"/>
    </row>
    <row r="94" spans="1:74" ht="14.25" hidden="1" customHeight="1" x14ac:dyDescent="0.2">
      <c r="A94" s="603"/>
      <c r="B94" s="603"/>
      <c r="C94" s="604"/>
      <c r="D94" s="64"/>
      <c r="E94" s="64"/>
      <c r="F94" s="64"/>
      <c r="G94" s="325" t="s">
        <v>291</v>
      </c>
      <c r="H94" s="325"/>
      <c r="I94" s="67"/>
      <c r="J94" s="65" t="b">
        <f>AND(NOT(J92),ISBLANK(ClassificationTwo))</f>
        <v>0</v>
      </c>
      <c r="K94" s="154" t="str">
        <f>IF(J94,"2.  ENTER CLASSIFICATION","")</f>
        <v/>
      </c>
      <c r="L94" s="65"/>
      <c r="M94" s="65"/>
      <c r="N94" s="65"/>
      <c r="O94" s="327"/>
      <c r="P94" s="67" t="s">
        <v>259</v>
      </c>
      <c r="Q94" s="65"/>
      <c r="R94" s="74"/>
      <c r="S94" s="142" t="str">
        <f>IF(AND(ClassificationTwo=Class1,AO70&gt;0),"Class 10a building (associated with a Class 1 building)",IF(AND(ClassificationTwo=Class10,AO70&gt;0),"Class 10 building (associated with a Class 1 building)",""))</f>
        <v/>
      </c>
      <c r="T94" s="74"/>
      <c r="V94" s="72"/>
      <c r="W94" s="414" t="s">
        <v>386</v>
      </c>
      <c r="X94" s="296"/>
      <c r="Y94" s="296"/>
      <c r="Z94" s="72"/>
      <c r="AA94" s="72"/>
      <c r="AB94" s="66"/>
      <c r="AC94" s="73"/>
      <c r="AD94" s="64"/>
      <c r="AE94" s="64"/>
      <c r="AF94" s="64"/>
      <c r="AG94" s="64"/>
      <c r="AH94" s="64"/>
      <c r="AI94" s="64"/>
      <c r="AJ94" s="64"/>
      <c r="AK94" s="64"/>
      <c r="AL94" s="64"/>
      <c r="AM94" s="64"/>
      <c r="AN94" s="64"/>
      <c r="AO94" s="64"/>
      <c r="AP94" s="64"/>
      <c r="AQ94" s="64"/>
      <c r="AR94" s="64"/>
      <c r="AS94" s="64"/>
      <c r="AT94" s="64"/>
      <c r="AU94" s="64"/>
      <c r="AV94" s="64"/>
      <c r="AW94" s="64"/>
      <c r="AX94" s="64"/>
      <c r="AY94" s="64"/>
      <c r="AZ94" s="64"/>
      <c r="BA94" s="64"/>
      <c r="BB94" s="64"/>
      <c r="BC94" s="64"/>
      <c r="BD94" s="64"/>
      <c r="BE94" s="64"/>
      <c r="BF94" s="64"/>
      <c r="BG94" s="327"/>
      <c r="BH94" s="64"/>
      <c r="BI94" s="64"/>
      <c r="BJ94" s="64"/>
      <c r="BK94" s="64"/>
      <c r="BL94" s="64"/>
      <c r="BM94" s="64"/>
      <c r="BN94" s="64"/>
      <c r="BO94" s="64"/>
      <c r="BP94" s="64"/>
      <c r="BQ94" s="64"/>
      <c r="BR94" s="64"/>
      <c r="BS94" s="64"/>
      <c r="BT94" s="64"/>
      <c r="BU94" s="64"/>
      <c r="BV94" s="241"/>
    </row>
    <row r="95" spans="1:74" ht="14.25" hidden="1" customHeight="1" x14ac:dyDescent="0.2">
      <c r="A95" s="603"/>
      <c r="B95" s="603"/>
      <c r="C95" s="604"/>
      <c r="D95" s="64"/>
      <c r="E95" s="64"/>
      <c r="F95" s="64"/>
      <c r="G95" s="325" t="s">
        <v>292</v>
      </c>
      <c r="H95" s="325"/>
      <c r="I95" s="67"/>
      <c r="J95" s="65" t="b">
        <f>AND(NOT(J92),NOT(J94),COUNTA(D28:Q67)=0)</f>
        <v>0</v>
      </c>
      <c r="K95" s="154" t="str">
        <f>IF(J95,"3.  Enter lighting system details.","")</f>
        <v/>
      </c>
      <c r="L95" s="65"/>
      <c r="M95" s="65"/>
      <c r="N95" s="65"/>
      <c r="O95" s="327"/>
      <c r="P95" s="327"/>
      <c r="Q95" s="65"/>
      <c r="R95" s="74"/>
      <c r="S95" s="685" t="s">
        <v>261</v>
      </c>
      <c r="T95" s="685"/>
      <c r="V95" s="72"/>
      <c r="W95" s="296"/>
      <c r="X95" s="296"/>
      <c r="Y95" s="297"/>
      <c r="Z95" s="72"/>
      <c r="AA95" s="72"/>
      <c r="AB95" s="66"/>
      <c r="AC95" s="73"/>
      <c r="AD95" s="64"/>
      <c r="AE95" s="64"/>
      <c r="AF95" s="64"/>
      <c r="AG95" s="64"/>
      <c r="AH95" s="64"/>
      <c r="AI95" s="64"/>
      <c r="AJ95" s="64"/>
      <c r="AK95" s="64"/>
      <c r="AL95" s="64"/>
      <c r="AM95" s="64"/>
      <c r="AN95" s="64"/>
      <c r="AO95" s="64"/>
      <c r="AP95" s="64"/>
      <c r="AQ95" s="64"/>
      <c r="AR95" s="64"/>
      <c r="AS95" s="64"/>
      <c r="AT95" s="64"/>
      <c r="AU95" s="64"/>
      <c r="AV95" s="64"/>
      <c r="AW95" s="64"/>
      <c r="AX95" s="64"/>
      <c r="AY95" s="64"/>
      <c r="AZ95" s="64"/>
      <c r="BA95" s="64"/>
      <c r="BB95" s="64"/>
      <c r="BC95" s="64"/>
      <c r="BD95" s="64"/>
      <c r="BE95" s="64"/>
      <c r="BF95" s="64"/>
      <c r="BG95" s="327"/>
      <c r="BH95" s="64"/>
      <c r="BI95" s="64"/>
      <c r="BJ95" s="64"/>
      <c r="BK95" s="64"/>
      <c r="BL95" s="64"/>
      <c r="BM95" s="64"/>
      <c r="BN95" s="64"/>
      <c r="BO95" s="64"/>
      <c r="BP95" s="64"/>
      <c r="BQ95" s="64"/>
      <c r="BR95" s="64"/>
      <c r="BS95" s="64"/>
      <c r="BT95" s="64"/>
      <c r="BU95" s="64"/>
      <c r="BV95" s="241"/>
    </row>
    <row r="96" spans="1:74" ht="15.75" hidden="1" customHeight="1" x14ac:dyDescent="0.2">
      <c r="A96" s="603"/>
      <c r="B96" s="603"/>
      <c r="C96" s="604"/>
      <c r="D96" s="64"/>
      <c r="E96" s="64"/>
      <c r="F96" s="64"/>
      <c r="G96" s="67"/>
      <c r="H96" s="67"/>
      <c r="I96" s="67"/>
      <c r="J96" s="65"/>
      <c r="K96" s="65"/>
      <c r="L96" s="65"/>
      <c r="M96" s="65"/>
      <c r="N96" s="65"/>
      <c r="O96" s="327"/>
      <c r="P96" s="327"/>
      <c r="Q96" s="65"/>
      <c r="R96" s="69"/>
      <c r="S96" s="286" t="s">
        <v>142</v>
      </c>
      <c r="T96" s="288" t="s">
        <v>143</v>
      </c>
      <c r="V96" s="72"/>
      <c r="W96" s="298"/>
      <c r="X96" s="297"/>
      <c r="Y96" s="297"/>
      <c r="Z96" s="72"/>
      <c r="AA96" s="72"/>
      <c r="AB96" s="66"/>
      <c r="AC96" s="73"/>
      <c r="AD96" s="64"/>
      <c r="AE96" s="64"/>
      <c r="AF96" s="64"/>
      <c r="AG96" s="64"/>
      <c r="AH96" s="64"/>
      <c r="AI96" s="64"/>
      <c r="AJ96" s="64"/>
      <c r="AK96" s="64"/>
      <c r="AL96" s="64"/>
      <c r="AM96" s="64"/>
      <c r="AN96" s="64"/>
      <c r="AO96" s="64"/>
      <c r="AP96" s="64"/>
      <c r="AQ96" s="64"/>
      <c r="AR96" s="64"/>
      <c r="AS96" s="64"/>
      <c r="AT96" s="64"/>
      <c r="AU96" s="64"/>
      <c r="AV96" s="64"/>
      <c r="AW96" s="64"/>
      <c r="AX96" s="64"/>
      <c r="AY96" s="64"/>
      <c r="AZ96" s="64"/>
      <c r="BA96" s="64"/>
      <c r="BB96" s="64"/>
      <c r="BC96" s="64"/>
      <c r="BD96" s="64"/>
      <c r="BE96" s="64"/>
      <c r="BF96" s="64"/>
      <c r="BG96" s="327"/>
      <c r="BH96" s="64"/>
      <c r="BI96" s="64"/>
      <c r="BJ96" s="64"/>
      <c r="BK96" s="64"/>
      <c r="BL96" s="64"/>
      <c r="BM96" s="64"/>
      <c r="BN96" s="64"/>
      <c r="BO96" s="64"/>
      <c r="BP96" s="64"/>
      <c r="BQ96" s="64"/>
      <c r="BR96" s="64"/>
      <c r="BS96" s="64"/>
      <c r="BT96" s="64"/>
      <c r="BU96" s="64"/>
      <c r="BV96" s="241"/>
    </row>
    <row r="97" spans="1:74" hidden="1" x14ac:dyDescent="0.2">
      <c r="A97" s="603"/>
      <c r="B97" s="603"/>
      <c r="C97" s="604"/>
      <c r="D97" s="64"/>
      <c r="E97" s="64"/>
      <c r="F97" s="64"/>
      <c r="G97" s="325" t="s">
        <v>308</v>
      </c>
      <c r="H97" s="325"/>
      <c r="I97" s="67"/>
      <c r="J97" s="65" t="b">
        <f>AND(NOT(ISBLANK(DescriptionTwo)),NOT(ISBLANK(ClassificationTwo)))</f>
        <v>0</v>
      </c>
      <c r="K97" s="331" t="s">
        <v>372</v>
      </c>
      <c r="L97" s="65"/>
      <c r="M97" s="65"/>
      <c r="N97" s="65"/>
      <c r="O97" s="327"/>
      <c r="P97" s="67" t="s">
        <v>260</v>
      </c>
      <c r="Q97" s="65"/>
      <c r="R97" s="69"/>
      <c r="S97" s="336" t="str">
        <f>IF(AND(InputIssuesTwo=0,AE70&gt;0),ROUND(AG70,PrecisionTwo),"")</f>
        <v/>
      </c>
      <c r="T97" s="337" t="str">
        <f>IF(AND(InputIssuesTwo=0,AE70&gt;0),ROUND(AF70/AE70,PrecisionTwo),"")</f>
        <v/>
      </c>
      <c r="U97" s="488" t="e">
        <f>T97/S97</f>
        <v>#VALUE!</v>
      </c>
      <c r="V97" s="331" t="s">
        <v>422</v>
      </c>
      <c r="W97" s="69"/>
      <c r="X97" s="72"/>
      <c r="Y97" s="72"/>
      <c r="Z97" s="72"/>
      <c r="AA97" s="72"/>
      <c r="AB97" s="66"/>
      <c r="AC97" s="73"/>
      <c r="AD97" s="64"/>
      <c r="AE97" s="64"/>
      <c r="AF97" s="64"/>
      <c r="AG97" s="64"/>
      <c r="AH97" s="64"/>
      <c r="AI97" s="64"/>
      <c r="AJ97" s="64"/>
      <c r="AK97" s="64"/>
      <c r="AL97" s="64"/>
      <c r="AM97" s="64"/>
      <c r="AN97" s="64"/>
      <c r="AO97" s="64"/>
      <c r="AP97" s="64"/>
      <c r="AQ97" s="64"/>
      <c r="AR97" s="64"/>
      <c r="AS97" s="64"/>
      <c r="AT97" s="64"/>
      <c r="AU97" s="64"/>
      <c r="AV97" s="64"/>
      <c r="AW97" s="64"/>
      <c r="AX97" s="64"/>
      <c r="AY97" s="64"/>
      <c r="AZ97" s="64"/>
      <c r="BA97" s="64"/>
      <c r="BB97" s="64"/>
      <c r="BC97" s="64"/>
      <c r="BD97" s="64"/>
      <c r="BE97" s="64"/>
      <c r="BF97" s="64"/>
      <c r="BG97" s="327"/>
      <c r="BH97" s="64"/>
      <c r="BI97" s="64"/>
      <c r="BJ97" s="64"/>
      <c r="BK97" s="64"/>
      <c r="BL97" s="64"/>
      <c r="BM97" s="64"/>
      <c r="BN97" s="64"/>
      <c r="BO97" s="64"/>
      <c r="BP97" s="64"/>
      <c r="BQ97" s="64"/>
      <c r="BR97" s="64"/>
      <c r="BS97" s="64"/>
      <c r="BT97" s="64"/>
      <c r="BU97" s="64"/>
      <c r="BV97" s="241"/>
    </row>
    <row r="98" spans="1:74" hidden="1" x14ac:dyDescent="0.2">
      <c r="A98" s="603"/>
      <c r="B98" s="603"/>
      <c r="C98" s="604"/>
      <c r="D98" s="64"/>
      <c r="E98" s="64"/>
      <c r="F98" s="64"/>
      <c r="G98" s="67"/>
      <c r="H98" s="67"/>
      <c r="I98" s="67"/>
      <c r="J98" s="65"/>
      <c r="K98" s="65"/>
      <c r="L98" s="65"/>
      <c r="M98" s="65"/>
      <c r="N98" s="65"/>
      <c r="O98" s="327"/>
      <c r="P98" s="67" t="s">
        <v>257</v>
      </c>
      <c r="Q98" s="65"/>
      <c r="R98" s="69"/>
      <c r="S98" s="336" t="str">
        <f>S97</f>
        <v/>
      </c>
      <c r="T98" s="337" t="str">
        <f>T97</f>
        <v/>
      </c>
      <c r="U98" s="488" t="e">
        <f>T98/S98</f>
        <v>#VALUE!</v>
      </c>
      <c r="V98" s="331"/>
      <c r="W98" s="69"/>
      <c r="X98" s="72"/>
      <c r="Y98" s="72"/>
      <c r="Z98" s="72"/>
      <c r="AA98" s="72"/>
      <c r="AB98" s="66"/>
      <c r="AC98" s="73"/>
      <c r="AD98" s="64"/>
      <c r="AE98" s="64"/>
      <c r="AF98" s="64"/>
      <c r="AG98" s="64"/>
      <c r="AH98" s="64"/>
      <c r="AI98" s="64"/>
      <c r="AJ98" s="64"/>
      <c r="AK98" s="64"/>
      <c r="AL98" s="64"/>
      <c r="AM98" s="64"/>
      <c r="AN98" s="64"/>
      <c r="AO98" s="64"/>
      <c r="AP98" s="64"/>
      <c r="AQ98" s="64"/>
      <c r="AR98" s="64"/>
      <c r="AS98" s="64"/>
      <c r="AT98" s="64"/>
      <c r="AU98" s="64"/>
      <c r="AV98" s="64"/>
      <c r="AW98" s="64"/>
      <c r="AX98" s="64"/>
      <c r="AY98" s="64"/>
      <c r="AZ98" s="64"/>
      <c r="BA98" s="64"/>
      <c r="BB98" s="64"/>
      <c r="BC98" s="64"/>
      <c r="BD98" s="64"/>
      <c r="BE98" s="64"/>
      <c r="BF98" s="64"/>
      <c r="BG98" s="327"/>
      <c r="BH98" s="64"/>
      <c r="BI98" s="64"/>
      <c r="BJ98" s="64"/>
      <c r="BK98" s="64"/>
      <c r="BL98" s="64"/>
      <c r="BM98" s="64"/>
      <c r="BN98" s="64"/>
      <c r="BO98" s="64"/>
      <c r="BP98" s="64"/>
      <c r="BQ98" s="64"/>
      <c r="BR98" s="64"/>
      <c r="BS98" s="64"/>
      <c r="BT98" s="64"/>
      <c r="BU98" s="64"/>
      <c r="BV98" s="241"/>
    </row>
    <row r="99" spans="1:74" hidden="1" x14ac:dyDescent="0.2">
      <c r="A99" s="603"/>
      <c r="B99" s="603"/>
      <c r="C99" s="604"/>
      <c r="D99" s="64"/>
      <c r="E99" s="64"/>
      <c r="F99" s="64"/>
      <c r="G99" s="67"/>
      <c r="H99" s="67"/>
      <c r="I99" s="67"/>
      <c r="J99" s="65"/>
      <c r="K99" s="65"/>
      <c r="L99" s="65"/>
      <c r="M99" s="65"/>
      <c r="N99" s="65"/>
      <c r="O99" s="327"/>
      <c r="P99" s="67" t="s">
        <v>217</v>
      </c>
      <c r="Q99" s="65"/>
      <c r="R99" s="69"/>
      <c r="S99" s="336" t="str">
        <f>IF(AND(InputIssuesTwo=0,AJ70&gt;0),ROUND(AL70,PrecisionTwo),"")</f>
        <v/>
      </c>
      <c r="T99" s="337" t="str">
        <f>IF(AND(InputIssuesTwo=0,AJ70&gt;0),ROUND(AK70/AJ70,PrecisionTwo),"")</f>
        <v/>
      </c>
      <c r="U99" s="488" t="e">
        <f>T99/S99</f>
        <v>#VALUE!</v>
      </c>
      <c r="V99" s="331" t="s">
        <v>423</v>
      </c>
      <c r="W99" s="69"/>
      <c r="X99" s="72"/>
      <c r="Y99" s="72"/>
      <c r="Z99" s="72"/>
      <c r="AA99" s="72"/>
      <c r="AB99" s="66"/>
      <c r="AC99" s="73"/>
      <c r="AD99" s="64"/>
      <c r="AE99" s="64"/>
      <c r="AF99" s="64"/>
      <c r="AG99" s="64"/>
      <c r="AH99" s="64"/>
      <c r="AI99" s="64"/>
      <c r="AJ99" s="64"/>
      <c r="AK99" s="64"/>
      <c r="AL99" s="64"/>
      <c r="AM99" s="64"/>
      <c r="AN99" s="64"/>
      <c r="AO99" s="64"/>
      <c r="AP99" s="64"/>
      <c r="AQ99" s="64"/>
      <c r="AR99" s="64"/>
      <c r="AS99" s="64"/>
      <c r="AT99" s="64"/>
      <c r="AU99" s="64"/>
      <c r="AV99" s="64"/>
      <c r="AW99" s="64"/>
      <c r="AX99" s="64"/>
      <c r="AY99" s="64"/>
      <c r="AZ99" s="64"/>
      <c r="BA99" s="64"/>
      <c r="BB99" s="64"/>
      <c r="BC99" s="64"/>
      <c r="BD99" s="64"/>
      <c r="BE99" s="64"/>
      <c r="BF99" s="64"/>
      <c r="BG99" s="327"/>
      <c r="BH99" s="64"/>
      <c r="BI99" s="64"/>
      <c r="BJ99" s="64"/>
      <c r="BK99" s="64"/>
      <c r="BL99" s="64"/>
      <c r="BM99" s="64"/>
      <c r="BN99" s="64"/>
      <c r="BO99" s="64"/>
      <c r="BP99" s="64"/>
      <c r="BQ99" s="64"/>
      <c r="BR99" s="64"/>
      <c r="BS99" s="64"/>
      <c r="BT99" s="64"/>
      <c r="BU99" s="64"/>
      <c r="BV99" s="241"/>
    </row>
    <row r="100" spans="1:74" hidden="1" x14ac:dyDescent="0.2">
      <c r="A100" s="603"/>
      <c r="B100" s="603"/>
      <c r="C100" s="604"/>
      <c r="D100" s="64"/>
      <c r="E100" s="64"/>
      <c r="F100" s="64"/>
      <c r="G100" s="67"/>
      <c r="H100" s="67"/>
      <c r="I100" s="67"/>
      <c r="J100" s="65"/>
      <c r="K100" s="65"/>
      <c r="L100" s="65"/>
      <c r="M100" s="65"/>
      <c r="N100" s="65"/>
      <c r="O100" s="327"/>
      <c r="P100" s="67" t="s">
        <v>256</v>
      </c>
      <c r="Q100" s="65"/>
      <c r="R100" s="69"/>
      <c r="S100" s="336" t="str">
        <f>IF(AND(InputIssuesTwo=0,AO70&gt;0),ROUND(AQ70,PrecisionTwo),"")</f>
        <v/>
      </c>
      <c r="T100" s="337" t="str">
        <f>IF(AND(InputIssuesTwo=0,AO70&gt;0),ROUND(AP70/AO70,PrecisionTwo),"")</f>
        <v/>
      </c>
      <c r="U100" s="488" t="e">
        <f>T100/S100</f>
        <v>#VALUE!</v>
      </c>
      <c r="V100" s="331" t="s">
        <v>424</v>
      </c>
      <c r="W100" s="143" t="s">
        <v>132</v>
      </c>
      <c r="X100" s="72"/>
      <c r="Y100" s="72"/>
      <c r="Z100" s="72"/>
      <c r="AA100" s="72"/>
      <c r="AB100" s="66"/>
      <c r="AC100" s="66"/>
      <c r="AD100" s="64"/>
      <c r="AE100" s="64"/>
      <c r="AF100" s="64"/>
      <c r="AG100" s="64"/>
      <c r="AH100" s="64"/>
      <c r="AI100" s="64"/>
      <c r="AJ100" s="64"/>
      <c r="AK100" s="64"/>
      <c r="AL100" s="64"/>
      <c r="AM100" s="64"/>
      <c r="AN100" s="64"/>
      <c r="AO100" s="64"/>
      <c r="AP100" s="64"/>
      <c r="AQ100" s="64"/>
      <c r="AR100" s="64"/>
      <c r="AS100" s="64"/>
      <c r="AT100" s="64"/>
      <c r="AU100" s="64"/>
      <c r="AV100" s="64"/>
      <c r="AW100" s="64"/>
      <c r="AX100" s="64"/>
      <c r="AY100" s="64"/>
      <c r="AZ100" s="64"/>
      <c r="BA100" s="64"/>
      <c r="BB100" s="64"/>
      <c r="BC100" s="64"/>
      <c r="BD100" s="64"/>
      <c r="BE100" s="64"/>
      <c r="BF100" s="64"/>
      <c r="BG100" s="327"/>
      <c r="BH100" s="64"/>
      <c r="BI100" s="64"/>
      <c r="BJ100" s="64"/>
      <c r="BK100" s="64"/>
      <c r="BL100" s="64"/>
      <c r="BM100" s="64"/>
      <c r="BN100" s="64"/>
      <c r="BO100" s="64"/>
      <c r="BP100" s="64"/>
      <c r="BQ100" s="64"/>
      <c r="BR100" s="64"/>
      <c r="BS100" s="64"/>
      <c r="BT100" s="64"/>
      <c r="BU100" s="64"/>
      <c r="BV100" s="241"/>
    </row>
    <row r="101" spans="1:74" hidden="1" x14ac:dyDescent="0.2">
      <c r="A101" s="603"/>
      <c r="B101" s="603"/>
      <c r="C101" s="604"/>
      <c r="D101" s="64"/>
      <c r="E101" s="64"/>
      <c r="F101" s="64"/>
      <c r="G101" s="67"/>
      <c r="H101" s="67"/>
      <c r="I101" s="67"/>
      <c r="J101" s="65"/>
      <c r="K101" s="65"/>
      <c r="L101" s="65"/>
      <c r="M101" s="65"/>
      <c r="N101" s="65"/>
      <c r="O101" s="327"/>
      <c r="P101" s="331" t="s">
        <v>296</v>
      </c>
      <c r="Q101" s="65"/>
      <c r="R101" s="69"/>
      <c r="S101" s="69"/>
      <c r="T101" s="69"/>
      <c r="V101" s="72"/>
      <c r="W101" s="404" t="s">
        <v>129</v>
      </c>
      <c r="X101" s="69"/>
      <c r="Y101" s="69"/>
      <c r="Z101" s="69"/>
      <c r="AA101" s="69"/>
      <c r="AB101" s="72"/>
      <c r="AC101" s="66"/>
      <c r="AD101" s="64"/>
      <c r="AE101" s="64"/>
      <c r="AF101" s="64"/>
      <c r="AG101" s="64"/>
      <c r="AH101" s="64"/>
      <c r="AI101" s="64"/>
      <c r="AJ101" s="64"/>
      <c r="AK101" s="64"/>
      <c r="AL101" s="64"/>
      <c r="AM101" s="64"/>
      <c r="AN101" s="64"/>
      <c r="AO101" s="64"/>
      <c r="AP101" s="64"/>
      <c r="AQ101" s="64"/>
      <c r="AR101" s="64"/>
      <c r="AS101" s="64"/>
      <c r="AT101" s="64"/>
      <c r="AU101" s="64"/>
      <c r="AV101" s="64"/>
      <c r="AW101" s="64"/>
      <c r="AX101" s="64"/>
      <c r="AY101" s="64"/>
      <c r="AZ101" s="64"/>
      <c r="BA101" s="64"/>
      <c r="BB101" s="64"/>
      <c r="BC101" s="64"/>
      <c r="BD101" s="64"/>
      <c r="BE101" s="64"/>
      <c r="BF101" s="64"/>
      <c r="BG101" s="327"/>
      <c r="BH101" s="64"/>
      <c r="BI101" s="64"/>
      <c r="BJ101" s="64"/>
      <c r="BK101" s="64"/>
      <c r="BL101" s="64"/>
      <c r="BM101" s="64"/>
      <c r="BN101" s="64"/>
      <c r="BO101" s="64"/>
      <c r="BP101" s="64"/>
      <c r="BQ101" s="64"/>
      <c r="BR101" s="64"/>
      <c r="BS101" s="64"/>
      <c r="BT101" s="64"/>
      <c r="BU101" s="64"/>
      <c r="BV101" s="241"/>
    </row>
    <row r="102" spans="1:74" hidden="1" x14ac:dyDescent="0.2">
      <c r="A102" s="603"/>
      <c r="B102" s="603"/>
      <c r="C102" s="604"/>
      <c r="D102" s="64"/>
      <c r="E102" s="64"/>
      <c r="F102" s="64"/>
      <c r="G102" s="247" t="s">
        <v>223</v>
      </c>
      <c r="H102" s="247"/>
      <c r="I102" s="248"/>
      <c r="J102" s="153"/>
      <c r="K102" s="65"/>
      <c r="L102" s="65"/>
      <c r="M102" s="65"/>
      <c r="N102" s="65"/>
      <c r="O102" s="327"/>
      <c r="P102" s="331" t="s">
        <v>297</v>
      </c>
      <c r="Q102" s="65"/>
      <c r="R102" s="64"/>
      <c r="S102" s="64"/>
      <c r="T102" s="64"/>
      <c r="V102" s="64"/>
      <c r="W102" s="404" t="s">
        <v>425</v>
      </c>
      <c r="X102" s="64"/>
      <c r="Y102" s="64"/>
      <c r="Z102" s="64"/>
      <c r="AA102" s="64"/>
      <c r="AB102" s="66"/>
      <c r="AC102" s="66"/>
      <c r="AD102" s="64"/>
      <c r="AE102" s="64"/>
      <c r="AF102" s="64"/>
      <c r="AG102" s="64"/>
      <c r="AH102" s="64"/>
      <c r="AI102" s="64"/>
      <c r="AJ102" s="64"/>
      <c r="AK102" s="64"/>
      <c r="AL102" s="64"/>
      <c r="AM102" s="64"/>
      <c r="AN102" s="64"/>
      <c r="AO102" s="64"/>
      <c r="AP102" s="64"/>
      <c r="AQ102" s="64"/>
      <c r="AR102" s="64"/>
      <c r="AS102" s="64"/>
      <c r="AT102" s="64"/>
      <c r="AU102" s="64"/>
      <c r="AV102" s="64"/>
      <c r="AW102" s="64"/>
      <c r="AX102" s="64"/>
      <c r="AY102" s="64"/>
      <c r="AZ102" s="64"/>
      <c r="BA102" s="64"/>
      <c r="BB102" s="64"/>
      <c r="BC102" s="64"/>
      <c r="BD102" s="64"/>
      <c r="BE102" s="64"/>
      <c r="BF102" s="64"/>
      <c r="BG102" s="327"/>
      <c r="BH102" s="64"/>
      <c r="BI102" s="64"/>
      <c r="BJ102" s="64"/>
      <c r="BK102" s="64"/>
      <c r="BL102" s="64"/>
      <c r="BM102" s="64"/>
      <c r="BN102" s="64"/>
      <c r="BO102" s="64"/>
      <c r="BP102" s="64"/>
      <c r="BQ102" s="64"/>
      <c r="BR102" s="64"/>
      <c r="BS102" s="64"/>
      <c r="BT102" s="64"/>
      <c r="BU102" s="64"/>
      <c r="BV102" s="241"/>
    </row>
    <row r="103" spans="1:74" hidden="1" x14ac:dyDescent="0.2">
      <c r="A103" s="603"/>
      <c r="B103" s="603"/>
      <c r="C103" s="604"/>
      <c r="D103" s="64"/>
      <c r="E103" s="64"/>
      <c r="F103" s="64"/>
      <c r="G103" s="67"/>
      <c r="H103" s="67"/>
      <c r="I103" s="67"/>
      <c r="J103" s="65"/>
      <c r="K103" s="65"/>
      <c r="L103" s="65"/>
      <c r="M103" s="65"/>
      <c r="N103" s="65"/>
      <c r="O103" s="327"/>
      <c r="P103" s="331" t="s">
        <v>304</v>
      </c>
      <c r="Q103" s="65"/>
      <c r="R103" s="64"/>
      <c r="S103" s="64"/>
      <c r="T103" s="64"/>
      <c r="V103" s="64"/>
      <c r="W103" s="404" t="s">
        <v>144</v>
      </c>
      <c r="X103" s="64"/>
      <c r="Y103" s="64"/>
      <c r="Z103" s="64"/>
      <c r="AA103" s="64"/>
      <c r="AB103" s="66"/>
      <c r="AC103" s="66"/>
      <c r="AD103" s="64"/>
      <c r="AE103" s="64"/>
      <c r="AF103" s="64"/>
      <c r="AG103" s="64"/>
      <c r="AH103" s="64"/>
      <c r="AI103" s="64"/>
      <c r="AJ103" s="64"/>
      <c r="AK103" s="64"/>
      <c r="AL103" s="64"/>
      <c r="AM103" s="64"/>
      <c r="AN103" s="64"/>
      <c r="AO103" s="64"/>
      <c r="AP103" s="64"/>
      <c r="AQ103" s="64"/>
      <c r="AR103" s="64"/>
      <c r="AS103" s="64"/>
      <c r="AT103" s="64"/>
      <c r="AU103" s="64"/>
      <c r="AV103" s="64"/>
      <c r="AW103" s="64"/>
      <c r="AX103" s="64"/>
      <c r="AY103" s="64"/>
      <c r="AZ103" s="64"/>
      <c r="BA103" s="64"/>
      <c r="BB103" s="64"/>
      <c r="BC103" s="64"/>
      <c r="BD103" s="64"/>
      <c r="BE103" s="64"/>
      <c r="BF103" s="64"/>
      <c r="BG103" s="327"/>
      <c r="BH103" s="64"/>
      <c r="BI103" s="64"/>
      <c r="BJ103" s="64"/>
      <c r="BK103" s="64"/>
      <c r="BL103" s="64"/>
      <c r="BM103" s="64"/>
      <c r="BN103" s="64"/>
      <c r="BO103" s="64"/>
      <c r="BP103" s="64"/>
      <c r="BQ103" s="64"/>
      <c r="BR103" s="64"/>
      <c r="BS103" s="64"/>
      <c r="BT103" s="64"/>
      <c r="BU103" s="64"/>
      <c r="BV103" s="241"/>
    </row>
    <row r="104" spans="1:74" hidden="1" x14ac:dyDescent="0.2">
      <c r="A104" s="603"/>
      <c r="B104" s="603"/>
      <c r="C104" s="604"/>
      <c r="D104" s="64"/>
      <c r="E104" s="64"/>
      <c r="F104" s="64"/>
      <c r="G104" s="67" t="s">
        <v>224</v>
      </c>
      <c r="H104" s="67"/>
      <c r="I104" s="253" t="b">
        <f>AND(PassClass1,PassBalcony,PassClass10,I106)</f>
        <v>0</v>
      </c>
      <c r="J104" s="574" t="str">
        <f>IF(AND(I104,I106),"Green","n/a")</f>
        <v>n/a</v>
      </c>
      <c r="K104" s="331" t="s">
        <v>448</v>
      </c>
      <c r="L104" s="65"/>
      <c r="M104" s="65"/>
      <c r="N104" s="65"/>
      <c r="O104" s="327"/>
      <c r="P104" s="331" t="s">
        <v>305</v>
      </c>
      <c r="Q104" s="65"/>
      <c r="R104" s="64"/>
      <c r="S104" s="64"/>
      <c r="T104" s="64"/>
      <c r="V104" s="64"/>
      <c r="W104" s="317" t="s">
        <v>409</v>
      </c>
      <c r="X104" s="64"/>
      <c r="Y104" s="64"/>
      <c r="Z104" s="64"/>
      <c r="AA104" s="64"/>
      <c r="AB104" s="66"/>
      <c r="AC104" s="66"/>
      <c r="AD104" s="64"/>
      <c r="AE104" s="64"/>
      <c r="AF104" s="64"/>
      <c r="AG104" s="64"/>
      <c r="AH104" s="64"/>
      <c r="AI104" s="64"/>
      <c r="AJ104" s="64"/>
      <c r="AK104" s="64"/>
      <c r="AL104" s="64"/>
      <c r="AM104" s="64"/>
      <c r="AN104" s="64"/>
      <c r="AO104" s="64"/>
      <c r="AP104" s="64"/>
      <c r="AQ104" s="64"/>
      <c r="AR104" s="64"/>
      <c r="AS104" s="64"/>
      <c r="AT104" s="64"/>
      <c r="AU104" s="64"/>
      <c r="AV104" s="64"/>
      <c r="AW104" s="64"/>
      <c r="AX104" s="64"/>
      <c r="AY104" s="64"/>
      <c r="AZ104" s="64"/>
      <c r="BA104" s="64"/>
      <c r="BB104" s="64"/>
      <c r="BC104" s="64"/>
      <c r="BD104" s="64"/>
      <c r="BE104" s="64"/>
      <c r="BF104" s="64"/>
      <c r="BG104" s="327"/>
      <c r="BH104" s="64"/>
      <c r="BI104" s="64"/>
      <c r="BJ104" s="64"/>
      <c r="BK104" s="64"/>
      <c r="BL104" s="64"/>
      <c r="BM104" s="64"/>
      <c r="BN104" s="64"/>
      <c r="BO104" s="64"/>
      <c r="BP104" s="64"/>
      <c r="BQ104" s="64"/>
      <c r="BR104" s="64"/>
      <c r="BS104" s="64"/>
      <c r="BT104" s="64"/>
      <c r="BU104" s="64"/>
      <c r="BV104" s="241"/>
    </row>
    <row r="105" spans="1:74" hidden="1" x14ac:dyDescent="0.2">
      <c r="A105" s="603"/>
      <c r="B105" s="603"/>
      <c r="C105" s="604"/>
      <c r="D105" s="64"/>
      <c r="E105" s="64"/>
      <c r="F105" s="64"/>
      <c r="G105" s="67" t="s">
        <v>226</v>
      </c>
      <c r="H105" s="67"/>
      <c r="I105" s="253" t="b">
        <f>OR(FailClass1,FailBalcony,FailClass10)</f>
        <v>0</v>
      </c>
      <c r="J105" s="574" t="str">
        <f>IF(AND(I105,I106),"Red","n/a")</f>
        <v>n/a</v>
      </c>
      <c r="K105" s="331" t="s">
        <v>448</v>
      </c>
      <c r="L105" s="65"/>
      <c r="M105" s="65"/>
      <c r="N105" s="65"/>
      <c r="O105" s="327"/>
      <c r="P105" s="327"/>
      <c r="Q105" s="65"/>
      <c r="R105" s="64"/>
      <c r="S105" s="64"/>
      <c r="T105" s="64"/>
      <c r="V105" s="64"/>
      <c r="W105" s="331" t="s">
        <v>385</v>
      </c>
      <c r="X105" s="64"/>
      <c r="Y105" s="64"/>
      <c r="Z105" s="64"/>
      <c r="AA105" s="64"/>
      <c r="AB105" s="66"/>
      <c r="AC105" s="66"/>
      <c r="AD105" s="64"/>
      <c r="AE105" s="64"/>
      <c r="AF105" s="64"/>
      <c r="AG105" s="64"/>
      <c r="AH105" s="64"/>
      <c r="AI105" s="64"/>
      <c r="AJ105" s="64"/>
      <c r="AK105" s="64"/>
      <c r="AL105" s="64"/>
      <c r="AM105" s="64"/>
      <c r="AN105" s="64"/>
      <c r="AO105" s="64"/>
      <c r="AP105" s="64"/>
      <c r="AQ105" s="64"/>
      <c r="AR105" s="64"/>
      <c r="AS105" s="64"/>
      <c r="AT105" s="64"/>
      <c r="AU105" s="64"/>
      <c r="AV105" s="64"/>
      <c r="AW105" s="64"/>
      <c r="AX105" s="64"/>
      <c r="AY105" s="64"/>
      <c r="AZ105" s="64"/>
      <c r="BA105" s="64"/>
      <c r="BB105" s="64"/>
      <c r="BC105" s="64"/>
      <c r="BD105" s="64"/>
      <c r="BE105" s="64"/>
      <c r="BF105" s="64"/>
      <c r="BG105" s="327"/>
      <c r="BH105" s="64"/>
      <c r="BI105" s="64"/>
      <c r="BJ105" s="64"/>
      <c r="BK105" s="64"/>
      <c r="BL105" s="64"/>
      <c r="BM105" s="64"/>
      <c r="BN105" s="64"/>
      <c r="BO105" s="64"/>
      <c r="BP105" s="64"/>
      <c r="BQ105" s="64"/>
      <c r="BR105" s="64"/>
      <c r="BS105" s="64"/>
      <c r="BT105" s="64"/>
      <c r="BU105" s="64"/>
      <c r="BV105" s="241"/>
    </row>
    <row r="106" spans="1:74" hidden="1" x14ac:dyDescent="0.2">
      <c r="A106" s="603"/>
      <c r="B106" s="603"/>
      <c r="C106" s="604"/>
      <c r="D106" s="64"/>
      <c r="E106" s="64"/>
      <c r="F106" s="64"/>
      <c r="G106" s="67" t="s">
        <v>225</v>
      </c>
      <c r="H106" s="67"/>
      <c r="I106" s="67" t="b">
        <f>AND(Allinputsokres,TopInputsOKTwo,InputIssuesTwo=0)</f>
        <v>0</v>
      </c>
      <c r="J106" s="65"/>
      <c r="K106" s="65"/>
      <c r="L106" s="65"/>
      <c r="M106" s="65"/>
      <c r="N106" s="65"/>
      <c r="O106" s="327"/>
      <c r="P106" s="249" t="s">
        <v>417</v>
      </c>
      <c r="Q106" s="65"/>
      <c r="R106" s="64"/>
      <c r="S106" s="64"/>
      <c r="T106" s="64"/>
      <c r="V106" s="64"/>
      <c r="W106" s="64"/>
      <c r="X106" s="64"/>
      <c r="Y106" s="64"/>
      <c r="Z106" s="64"/>
      <c r="AA106" s="64"/>
      <c r="AB106" s="66"/>
      <c r="AC106" s="66"/>
      <c r="AD106" s="64"/>
      <c r="AE106" s="64"/>
      <c r="AF106" s="64"/>
      <c r="AG106" s="64"/>
      <c r="AH106" s="64"/>
      <c r="AI106" s="64"/>
      <c r="AJ106" s="64"/>
      <c r="AK106" s="64"/>
      <c r="AL106" s="64"/>
      <c r="AM106" s="64"/>
      <c r="AN106" s="64"/>
      <c r="AO106" s="64"/>
      <c r="AP106" s="64"/>
      <c r="AQ106" s="64"/>
      <c r="AR106" s="64"/>
      <c r="AS106" s="64"/>
      <c r="AT106" s="64"/>
      <c r="AU106" s="64"/>
      <c r="AV106" s="64"/>
      <c r="AW106" s="64"/>
      <c r="AX106" s="64"/>
      <c r="AY106" s="64"/>
      <c r="AZ106" s="64"/>
      <c r="BA106" s="64"/>
      <c r="BB106" s="64"/>
      <c r="BC106" s="64"/>
      <c r="BD106" s="64"/>
      <c r="BE106" s="64"/>
      <c r="BF106" s="64"/>
      <c r="BG106" s="327"/>
      <c r="BH106" s="64"/>
      <c r="BI106" s="64"/>
      <c r="BJ106" s="64"/>
      <c r="BK106" s="64"/>
      <c r="BL106" s="64"/>
      <c r="BM106" s="64"/>
      <c r="BN106" s="64"/>
      <c r="BO106" s="64"/>
      <c r="BP106" s="64"/>
      <c r="BQ106" s="64"/>
      <c r="BR106" s="64"/>
      <c r="BS106" s="64"/>
      <c r="BT106" s="64"/>
      <c r="BU106" s="64"/>
      <c r="BV106" s="241"/>
    </row>
    <row r="107" spans="1:74" hidden="1" x14ac:dyDescent="0.2">
      <c r="A107" s="603"/>
      <c r="B107" s="603"/>
      <c r="C107" s="604"/>
      <c r="D107" s="64"/>
      <c r="E107" s="64"/>
      <c r="F107" s="64"/>
      <c r="G107" s="64"/>
      <c r="H107" s="67"/>
      <c r="I107" s="67"/>
      <c r="J107" s="65"/>
      <c r="K107" s="65"/>
      <c r="L107" s="65"/>
      <c r="M107" s="65"/>
      <c r="N107" s="65"/>
      <c r="O107" s="327"/>
      <c r="P107" s="474">
        <v>1</v>
      </c>
      <c r="Q107" s="331" t="s">
        <v>444</v>
      </c>
      <c r="R107" s="64"/>
      <c r="S107" s="64"/>
      <c r="T107" s="64"/>
      <c r="V107" s="64"/>
      <c r="W107" s="64"/>
      <c r="X107" s="64"/>
      <c r="Y107" s="64"/>
      <c r="Z107" s="64"/>
      <c r="AA107" s="64"/>
      <c r="AB107" s="66"/>
      <c r="AC107" s="66"/>
      <c r="AD107" s="64"/>
      <c r="AE107" s="64"/>
      <c r="AF107" s="64"/>
      <c r="AG107" s="64"/>
      <c r="AH107" s="64"/>
      <c r="AI107" s="64"/>
      <c r="AJ107" s="64"/>
      <c r="AK107" s="64"/>
      <c r="AL107" s="64"/>
      <c r="AM107" s="64"/>
      <c r="AN107" s="64"/>
      <c r="AO107" s="64"/>
      <c r="AP107" s="64"/>
      <c r="AQ107" s="64"/>
      <c r="AR107" s="64"/>
      <c r="AS107" s="64"/>
      <c r="AT107" s="64"/>
      <c r="AU107" s="64"/>
      <c r="AV107" s="64"/>
      <c r="AW107" s="64"/>
      <c r="AX107" s="64"/>
      <c r="AY107" s="64"/>
      <c r="AZ107" s="64"/>
      <c r="BA107" s="64"/>
      <c r="BB107" s="64"/>
      <c r="BC107" s="64"/>
      <c r="BD107" s="64"/>
      <c r="BE107" s="64"/>
      <c r="BF107" s="64"/>
      <c r="BG107" s="327"/>
      <c r="BH107" s="64"/>
      <c r="BI107" s="64"/>
      <c r="BJ107" s="64"/>
      <c r="BK107" s="64"/>
      <c r="BL107" s="64"/>
      <c r="BM107" s="64"/>
      <c r="BN107" s="64"/>
      <c r="BO107" s="64"/>
      <c r="BP107" s="64"/>
      <c r="BQ107" s="64"/>
      <c r="BR107" s="64"/>
      <c r="BS107" s="64"/>
      <c r="BT107" s="64"/>
      <c r="BU107" s="64"/>
      <c r="BV107" s="241"/>
    </row>
    <row r="108" spans="1:74" hidden="1" x14ac:dyDescent="0.2">
      <c r="A108" s="603"/>
      <c r="B108" s="603"/>
      <c r="C108" s="604"/>
      <c r="D108" s="64"/>
      <c r="E108" s="64"/>
      <c r="F108" s="64"/>
      <c r="G108" s="64"/>
      <c r="H108" s="67"/>
      <c r="I108" s="67"/>
      <c r="J108" s="65"/>
      <c r="K108" s="65"/>
      <c r="L108" s="65"/>
      <c r="M108" s="65"/>
      <c r="N108" s="65"/>
      <c r="O108" s="327"/>
      <c r="P108" s="327"/>
      <c r="Q108" s="65"/>
      <c r="R108" s="64"/>
      <c r="S108" s="64"/>
      <c r="T108" s="64"/>
      <c r="V108" s="64"/>
      <c r="W108" s="64"/>
      <c r="X108" s="64"/>
      <c r="Y108" s="64"/>
      <c r="Z108" s="64"/>
      <c r="AA108" s="64"/>
      <c r="AB108" s="66"/>
      <c r="AC108" s="66"/>
      <c r="AD108" s="64"/>
      <c r="AE108" s="64"/>
      <c r="AF108" s="64"/>
      <c r="AG108" s="64"/>
      <c r="AH108" s="64"/>
      <c r="AI108" s="64"/>
      <c r="AJ108" s="64"/>
      <c r="AK108" s="64"/>
      <c r="AL108" s="64"/>
      <c r="AM108" s="64"/>
      <c r="AN108" s="64"/>
      <c r="AO108" s="64"/>
      <c r="AP108" s="64"/>
      <c r="AQ108" s="64"/>
      <c r="AR108" s="64"/>
      <c r="AS108" s="64"/>
      <c r="AT108" s="64"/>
      <c r="AU108" s="64"/>
      <c r="AV108" s="64"/>
      <c r="AW108" s="64"/>
      <c r="AX108" s="64"/>
      <c r="AY108" s="64"/>
      <c r="AZ108" s="64"/>
      <c r="BA108" s="64"/>
      <c r="BB108" s="64"/>
      <c r="BC108" s="64"/>
      <c r="BD108" s="64"/>
      <c r="BE108" s="64"/>
      <c r="BF108" s="64"/>
      <c r="BG108" s="327"/>
      <c r="BH108" s="64"/>
      <c r="BI108" s="64"/>
      <c r="BJ108" s="64"/>
      <c r="BK108" s="64"/>
      <c r="BL108" s="64"/>
      <c r="BM108" s="64"/>
      <c r="BN108" s="64"/>
      <c r="BO108" s="64"/>
      <c r="BP108" s="64"/>
      <c r="BQ108" s="64"/>
      <c r="BR108" s="64"/>
      <c r="BS108" s="64"/>
      <c r="BT108" s="64"/>
      <c r="BU108" s="64"/>
      <c r="BV108" s="241"/>
    </row>
    <row r="109" spans="1:74" hidden="1" x14ac:dyDescent="0.2">
      <c r="A109" s="603"/>
      <c r="B109" s="603"/>
      <c r="C109" s="604"/>
      <c r="D109" s="64"/>
      <c r="E109" s="64"/>
      <c r="F109" s="64"/>
      <c r="G109" s="64"/>
      <c r="H109" s="67"/>
      <c r="I109" s="67"/>
      <c r="J109" s="65"/>
      <c r="K109" s="65"/>
      <c r="L109" s="65"/>
      <c r="M109" s="65"/>
      <c r="N109" s="65"/>
      <c r="O109" s="327"/>
      <c r="P109" s="327"/>
      <c r="Q109" s="65"/>
      <c r="R109" s="64"/>
      <c r="S109" s="64"/>
      <c r="T109" s="64"/>
      <c r="V109" s="64"/>
      <c r="W109" s="64"/>
      <c r="X109" s="64"/>
      <c r="Y109" s="64"/>
      <c r="Z109" s="64"/>
      <c r="AA109" s="64"/>
      <c r="AB109" s="66"/>
      <c r="AC109" s="66"/>
      <c r="AD109" s="64"/>
      <c r="AE109" s="64"/>
      <c r="AF109" s="64"/>
      <c r="AG109" s="64"/>
      <c r="AH109" s="64"/>
      <c r="AI109" s="64"/>
      <c r="AJ109" s="64"/>
      <c r="AK109" s="64"/>
      <c r="AL109" s="64"/>
      <c r="AM109" s="64"/>
      <c r="AN109" s="64"/>
      <c r="AO109" s="64"/>
      <c r="AP109" s="64"/>
      <c r="AQ109" s="64"/>
      <c r="AR109" s="64"/>
      <c r="AS109" s="64"/>
      <c r="AT109" s="64"/>
      <c r="AU109" s="64"/>
      <c r="AV109" s="64"/>
      <c r="AW109" s="64"/>
      <c r="AX109" s="64"/>
      <c r="AY109" s="64"/>
      <c r="AZ109" s="64"/>
      <c r="BA109" s="64"/>
      <c r="BB109" s="64"/>
      <c r="BC109" s="64"/>
      <c r="BD109" s="64"/>
      <c r="BE109" s="64"/>
      <c r="BF109" s="64"/>
      <c r="BG109" s="327"/>
      <c r="BH109" s="64"/>
      <c r="BI109" s="64"/>
      <c r="BJ109" s="64"/>
      <c r="BK109" s="64"/>
      <c r="BL109" s="64"/>
      <c r="BM109" s="64"/>
      <c r="BN109" s="64"/>
      <c r="BO109" s="64"/>
      <c r="BP109" s="64"/>
      <c r="BQ109" s="64"/>
      <c r="BR109" s="64"/>
      <c r="BS109" s="64"/>
      <c r="BT109" s="64"/>
      <c r="BU109" s="64"/>
      <c r="BV109" s="241"/>
    </row>
    <row r="110" spans="1:74" hidden="1" x14ac:dyDescent="0.2">
      <c r="A110" s="603"/>
      <c r="B110" s="603"/>
      <c r="C110" s="604"/>
      <c r="D110" s="64"/>
      <c r="E110" s="64"/>
      <c r="F110" s="64"/>
      <c r="G110" s="64"/>
      <c r="H110" s="285" t="s">
        <v>276</v>
      </c>
      <c r="I110" s="67"/>
      <c r="J110" s="65"/>
      <c r="K110" s="65"/>
      <c r="L110" s="65"/>
      <c r="M110" s="65"/>
      <c r="N110" s="65"/>
      <c r="O110" s="327"/>
      <c r="P110" s="327"/>
      <c r="Q110" s="65"/>
      <c r="R110" s="64"/>
      <c r="S110" s="64"/>
      <c r="T110" s="64"/>
      <c r="V110" s="64"/>
      <c r="W110" s="64"/>
      <c r="X110" s="64"/>
      <c r="Y110" s="64"/>
      <c r="Z110" s="64"/>
      <c r="AA110" s="64"/>
      <c r="AB110" s="66"/>
      <c r="AC110" s="66"/>
      <c r="AD110" s="64"/>
      <c r="AE110" s="64"/>
      <c r="AF110" s="64"/>
      <c r="AG110" s="64"/>
      <c r="AH110" s="64"/>
      <c r="AI110" s="64"/>
      <c r="AJ110" s="64"/>
      <c r="AK110" s="64"/>
      <c r="AL110" s="64"/>
      <c r="AM110" s="64"/>
      <c r="AN110" s="64"/>
      <c r="AO110" s="64"/>
      <c r="AP110" s="64"/>
      <c r="AQ110" s="64"/>
      <c r="AR110" s="64"/>
      <c r="AS110" s="64"/>
      <c r="AT110" s="64"/>
      <c r="AU110" s="64"/>
      <c r="AV110" s="64"/>
      <c r="AW110" s="64"/>
      <c r="AX110" s="64"/>
      <c r="AY110" s="64"/>
      <c r="AZ110" s="64"/>
      <c r="BA110" s="64"/>
      <c r="BB110" s="64"/>
      <c r="BC110" s="64"/>
      <c r="BD110" s="64"/>
      <c r="BE110" s="64"/>
      <c r="BF110" s="64"/>
      <c r="BG110" s="327"/>
      <c r="BH110" s="64"/>
      <c r="BI110" s="64"/>
      <c r="BJ110" s="64"/>
      <c r="BK110" s="64"/>
      <c r="BL110" s="64"/>
      <c r="BM110" s="64"/>
      <c r="BN110" s="64"/>
      <c r="BO110" s="64"/>
      <c r="BP110" s="64"/>
      <c r="BQ110" s="64"/>
      <c r="BR110" s="64"/>
      <c r="BS110" s="64"/>
      <c r="BT110" s="64"/>
      <c r="BU110" s="64"/>
      <c r="BV110" s="241"/>
    </row>
    <row r="111" spans="1:74" hidden="1" x14ac:dyDescent="0.2">
      <c r="A111" s="603"/>
      <c r="B111" s="603"/>
      <c r="C111" s="604"/>
      <c r="D111" s="64"/>
      <c r="E111" s="64"/>
      <c r="F111" s="64"/>
      <c r="G111" s="64"/>
      <c r="H111" s="67"/>
      <c r="I111" s="67"/>
      <c r="J111" s="65"/>
      <c r="K111" s="65"/>
      <c r="L111" s="65"/>
      <c r="M111" s="65"/>
      <c r="N111" s="65"/>
      <c r="O111" s="327"/>
      <c r="P111" s="327"/>
      <c r="Q111" s="65"/>
      <c r="R111" s="64"/>
      <c r="S111" s="64"/>
      <c r="T111" s="64"/>
      <c r="V111" s="64"/>
      <c r="W111" s="64"/>
      <c r="X111" s="64"/>
      <c r="Y111" s="64"/>
      <c r="Z111" s="64"/>
      <c r="AA111" s="64"/>
      <c r="AB111" s="66"/>
      <c r="AC111" s="66"/>
      <c r="AD111" s="64"/>
      <c r="AE111" s="64"/>
      <c r="AF111" s="64"/>
      <c r="AG111" s="64"/>
      <c r="AH111" s="64"/>
      <c r="AI111" s="64"/>
      <c r="AJ111" s="64"/>
      <c r="AK111" s="64"/>
      <c r="AL111" s="64"/>
      <c r="AM111" s="64"/>
      <c r="AN111" s="64"/>
      <c r="AO111" s="64"/>
      <c r="AP111" s="64"/>
      <c r="AQ111" s="64"/>
      <c r="AR111" s="64"/>
      <c r="AS111" s="64"/>
      <c r="AT111" s="64"/>
      <c r="AU111" s="64"/>
      <c r="AV111" s="64"/>
      <c r="AW111" s="64"/>
      <c r="AX111" s="64"/>
      <c r="AY111" s="64"/>
      <c r="AZ111" s="64"/>
      <c r="BA111" s="64"/>
      <c r="BB111" s="64"/>
      <c r="BC111" s="64"/>
      <c r="BD111" s="64"/>
      <c r="BE111" s="64"/>
      <c r="BF111" s="64"/>
      <c r="BG111" s="327"/>
      <c r="BH111" s="64"/>
      <c r="BI111" s="64"/>
      <c r="BJ111" s="64"/>
      <c r="BK111" s="64"/>
      <c r="BL111" s="64"/>
      <c r="BM111" s="64"/>
      <c r="BN111" s="64"/>
      <c r="BO111" s="64"/>
      <c r="BP111" s="64"/>
      <c r="BQ111" s="64"/>
      <c r="BR111" s="64"/>
      <c r="BS111" s="64"/>
      <c r="BT111" s="64"/>
      <c r="BU111" s="64"/>
      <c r="BV111" s="241"/>
    </row>
    <row r="112" spans="1:74" hidden="1" x14ac:dyDescent="0.2">
      <c r="A112" s="603"/>
      <c r="B112" s="603"/>
      <c r="C112" s="604"/>
      <c r="D112" s="64"/>
      <c r="E112" s="64"/>
      <c r="F112" s="64"/>
      <c r="G112" s="64"/>
      <c r="H112" s="67" t="str">
        <f>IF(OR(AND(AE73,AJ73),AND(AE73,AO73),AND(AJ73,AO73)),"Separate aggregate allowances are calculated for Class 1, 2 or 4 cases; for a verandah or balcony; or for a Class 10 building. The '% of Allowance Used' outcomes refer to these aggregate allowances.","")</f>
        <v/>
      </c>
      <c r="I112" s="67"/>
      <c r="J112" s="65"/>
      <c r="K112" s="65"/>
      <c r="L112" s="65"/>
      <c r="M112" s="65"/>
      <c r="N112" s="65"/>
      <c r="O112" s="327"/>
      <c r="P112" s="327"/>
      <c r="Q112" s="65"/>
      <c r="R112" s="64"/>
      <c r="S112" s="64"/>
      <c r="T112" s="64"/>
      <c r="V112" s="64"/>
      <c r="W112" s="64"/>
      <c r="X112" s="64"/>
      <c r="Y112" s="64"/>
      <c r="Z112" s="64"/>
      <c r="AA112" s="64"/>
      <c r="AB112" s="66"/>
      <c r="AC112" s="66"/>
      <c r="AD112" s="64"/>
      <c r="AE112" s="64"/>
      <c r="AF112" s="64"/>
      <c r="AG112" s="64"/>
      <c r="AH112" s="64"/>
      <c r="AI112" s="64"/>
      <c r="AJ112" s="64"/>
      <c r="AK112" s="64"/>
      <c r="AL112" s="64"/>
      <c r="AM112" s="64"/>
      <c r="AN112" s="64"/>
      <c r="AO112" s="64"/>
      <c r="AP112" s="64"/>
      <c r="AQ112" s="64"/>
      <c r="AR112" s="64"/>
      <c r="AS112" s="64"/>
      <c r="AT112" s="64"/>
      <c r="AU112" s="64"/>
      <c r="AV112" s="64"/>
      <c r="AW112" s="64"/>
      <c r="AX112" s="64"/>
      <c r="AY112" s="64"/>
      <c r="AZ112" s="64"/>
      <c r="BA112" s="64"/>
      <c r="BB112" s="64"/>
      <c r="BC112" s="64"/>
      <c r="BD112" s="64"/>
      <c r="BE112" s="64"/>
      <c r="BF112" s="64"/>
      <c r="BG112" s="327"/>
      <c r="BH112" s="64"/>
      <c r="BI112" s="64"/>
      <c r="BJ112" s="64"/>
      <c r="BK112" s="64"/>
      <c r="BL112" s="64"/>
      <c r="BM112" s="64"/>
      <c r="BN112" s="64"/>
      <c r="BO112" s="64"/>
      <c r="BP112" s="64"/>
      <c r="BQ112" s="64"/>
      <c r="BR112" s="64"/>
      <c r="BS112" s="64"/>
      <c r="BT112" s="64"/>
      <c r="BU112" s="64"/>
      <c r="BV112" s="241"/>
    </row>
    <row r="113" spans="1:74" hidden="1" x14ac:dyDescent="0.2">
      <c r="A113" s="603"/>
      <c r="B113" s="603"/>
      <c r="C113" s="604"/>
      <c r="D113" s="64"/>
      <c r="E113" s="64"/>
      <c r="F113" s="64"/>
      <c r="G113" s="64"/>
      <c r="H113" s="67" t="b">
        <f>OR(AND(AE73,AJ73),AND(AE73,AO73),AND(AJ73,AO73))</f>
        <v>0</v>
      </c>
      <c r="I113" s="331" t="s">
        <v>336</v>
      </c>
      <c r="J113" s="65"/>
      <c r="K113" s="65"/>
      <c r="L113" s="65"/>
      <c r="M113" s="65"/>
      <c r="N113" s="65"/>
      <c r="O113" s="327"/>
      <c r="P113" s="327"/>
      <c r="Q113" s="65"/>
      <c r="R113" s="64"/>
      <c r="S113" s="64"/>
      <c r="T113" s="64"/>
      <c r="V113" s="64"/>
      <c r="W113" s="64"/>
      <c r="X113" s="64"/>
      <c r="Y113" s="64"/>
      <c r="Z113" s="64"/>
      <c r="AA113" s="64"/>
      <c r="AB113" s="66"/>
      <c r="AC113" s="66"/>
      <c r="AD113" s="64"/>
      <c r="AE113" s="64"/>
      <c r="AF113" s="64"/>
      <c r="AG113" s="64"/>
      <c r="AH113" s="64"/>
      <c r="AI113" s="64"/>
      <c r="AJ113" s="64"/>
      <c r="AK113" s="64"/>
      <c r="AL113" s="64"/>
      <c r="AM113" s="64"/>
      <c r="AN113" s="64"/>
      <c r="AO113" s="64"/>
      <c r="AP113" s="64"/>
      <c r="AQ113" s="64"/>
      <c r="AR113" s="64"/>
      <c r="AS113" s="64"/>
      <c r="AT113" s="64"/>
      <c r="AU113" s="64"/>
      <c r="AV113" s="64"/>
      <c r="AW113" s="64"/>
      <c r="AX113" s="64"/>
      <c r="AY113" s="64"/>
      <c r="AZ113" s="64"/>
      <c r="BA113" s="64"/>
      <c r="BB113" s="64"/>
      <c r="BC113" s="64"/>
      <c r="BD113" s="64"/>
      <c r="BE113" s="64"/>
      <c r="BF113" s="64"/>
      <c r="BG113" s="327"/>
      <c r="BH113" s="64"/>
      <c r="BI113" s="64"/>
      <c r="BJ113" s="64"/>
      <c r="BK113" s="64"/>
      <c r="BL113" s="64"/>
      <c r="BM113" s="64"/>
      <c r="BN113" s="64"/>
      <c r="BO113" s="64"/>
      <c r="BP113" s="64"/>
      <c r="BQ113" s="64"/>
      <c r="BR113" s="64"/>
      <c r="BS113" s="64"/>
      <c r="BT113" s="64"/>
      <c r="BU113" s="64"/>
      <c r="BV113" s="241"/>
    </row>
    <row r="114" spans="1:74" hidden="1" x14ac:dyDescent="0.2">
      <c r="A114" s="603"/>
      <c r="B114" s="603"/>
      <c r="C114" s="604"/>
      <c r="D114" s="64"/>
      <c r="E114" s="64"/>
      <c r="F114" s="64"/>
      <c r="G114" s="64"/>
      <c r="H114" s="338"/>
      <c r="I114" s="67"/>
      <c r="J114" s="65"/>
      <c r="K114" s="65"/>
      <c r="L114" s="65"/>
      <c r="M114" s="65"/>
      <c r="N114" s="65"/>
      <c r="O114" s="327"/>
      <c r="P114" s="327"/>
      <c r="Q114" s="65"/>
      <c r="R114" s="64"/>
      <c r="S114" s="64"/>
      <c r="T114" s="64"/>
      <c r="V114" s="64"/>
      <c r="W114" s="64"/>
      <c r="X114" s="64"/>
      <c r="Y114" s="64"/>
      <c r="Z114" s="64"/>
      <c r="AA114" s="64"/>
      <c r="AB114" s="66"/>
      <c r="AC114" s="66"/>
      <c r="AD114" s="64"/>
      <c r="AE114" s="64"/>
      <c r="AF114" s="64"/>
      <c r="AG114" s="64"/>
      <c r="AH114" s="64"/>
      <c r="AI114" s="64"/>
      <c r="AJ114" s="64"/>
      <c r="AK114" s="64"/>
      <c r="AL114" s="64"/>
      <c r="AM114" s="64"/>
      <c r="AN114" s="64"/>
      <c r="AO114" s="64"/>
      <c r="AP114" s="64"/>
      <c r="AQ114" s="64"/>
      <c r="AR114" s="64"/>
      <c r="AS114" s="64"/>
      <c r="AT114" s="64"/>
      <c r="AU114" s="64"/>
      <c r="AV114" s="64"/>
      <c r="AW114" s="64"/>
      <c r="AX114" s="64"/>
      <c r="AY114" s="64"/>
      <c r="AZ114" s="64"/>
      <c r="BA114" s="64"/>
      <c r="BB114" s="64"/>
      <c r="BC114" s="64"/>
      <c r="BD114" s="64"/>
      <c r="BE114" s="64"/>
      <c r="BF114" s="64"/>
      <c r="BG114" s="327"/>
      <c r="BH114" s="64"/>
      <c r="BI114" s="64"/>
      <c r="BJ114" s="64"/>
      <c r="BK114" s="64"/>
      <c r="BL114" s="64"/>
      <c r="BM114" s="64"/>
      <c r="BN114" s="64"/>
      <c r="BO114" s="64"/>
      <c r="BP114" s="64"/>
      <c r="BQ114" s="64"/>
      <c r="BR114" s="64"/>
      <c r="BS114" s="64"/>
      <c r="BT114" s="64"/>
      <c r="BU114" s="64"/>
      <c r="BV114" s="241"/>
    </row>
    <row r="115" spans="1:74" hidden="1" x14ac:dyDescent="0.2">
      <c r="A115" s="603"/>
      <c r="B115" s="603"/>
      <c r="C115" s="604"/>
      <c r="D115" s="64"/>
      <c r="E115" s="64"/>
      <c r="F115" s="64"/>
      <c r="G115" s="64"/>
      <c r="H115" s="325"/>
      <c r="I115" s="67"/>
      <c r="J115" s="65"/>
      <c r="K115" s="65"/>
      <c r="L115" s="65"/>
      <c r="M115" s="65"/>
      <c r="N115" s="65"/>
      <c r="O115" s="327"/>
      <c r="P115" s="327"/>
      <c r="Q115" s="65"/>
      <c r="R115" s="64"/>
      <c r="S115" s="64"/>
      <c r="T115" s="64"/>
      <c r="V115" s="64"/>
      <c r="W115" s="64"/>
      <c r="X115" s="64"/>
      <c r="Y115" s="64"/>
      <c r="Z115" s="64"/>
      <c r="AA115" s="64"/>
      <c r="AB115" s="66"/>
      <c r="AC115" s="66"/>
      <c r="AD115" s="64"/>
      <c r="AE115" s="64"/>
      <c r="AF115" s="64"/>
      <c r="AG115" s="64"/>
      <c r="AH115" s="64"/>
      <c r="AI115" s="64"/>
      <c r="AJ115" s="64"/>
      <c r="AK115" s="64"/>
      <c r="AL115" s="64"/>
      <c r="AM115" s="64"/>
      <c r="AN115" s="64"/>
      <c r="AO115" s="64"/>
      <c r="AP115" s="64"/>
      <c r="AQ115" s="64"/>
      <c r="AR115" s="64"/>
      <c r="AS115" s="64"/>
      <c r="AT115" s="64"/>
      <c r="AU115" s="64"/>
      <c r="AV115" s="64"/>
      <c r="AW115" s="64"/>
      <c r="AX115" s="64"/>
      <c r="AY115" s="64"/>
      <c r="AZ115" s="64"/>
      <c r="BA115" s="64"/>
      <c r="BB115" s="64"/>
      <c r="BC115" s="64"/>
      <c r="BD115" s="64"/>
      <c r="BE115" s="64"/>
      <c r="BF115" s="64"/>
      <c r="BG115" s="327"/>
      <c r="BH115" s="64"/>
      <c r="BI115" s="64"/>
      <c r="BJ115" s="64"/>
      <c r="BK115" s="64"/>
      <c r="BL115" s="64"/>
      <c r="BM115" s="64"/>
      <c r="BN115" s="64"/>
      <c r="BO115" s="64"/>
      <c r="BP115" s="64"/>
      <c r="BQ115" s="64"/>
      <c r="BR115" s="64"/>
      <c r="BS115" s="64"/>
      <c r="BT115" s="64"/>
      <c r="BU115" s="64"/>
      <c r="BV115" s="241"/>
    </row>
    <row r="116" spans="1:74" hidden="1" x14ac:dyDescent="0.2">
      <c r="A116" s="603"/>
      <c r="B116" s="603"/>
      <c r="C116" s="604"/>
      <c r="D116" s="64"/>
      <c r="E116" s="64"/>
      <c r="F116" s="64"/>
      <c r="G116" s="64"/>
      <c r="H116" s="67"/>
      <c r="I116" s="64"/>
      <c r="J116" s="65"/>
      <c r="K116" s="65"/>
      <c r="L116" s="65"/>
      <c r="M116" s="65"/>
      <c r="N116" s="65"/>
      <c r="O116" s="327"/>
      <c r="P116" s="327"/>
      <c r="Q116" s="65"/>
      <c r="R116" s="64"/>
      <c r="S116" s="64"/>
      <c r="T116" s="64"/>
      <c r="V116" s="64"/>
      <c r="W116" s="64"/>
      <c r="X116" s="64"/>
      <c r="Y116" s="64"/>
      <c r="Z116" s="64"/>
      <c r="AA116" s="64"/>
      <c r="AB116" s="66"/>
      <c r="AC116" s="66"/>
      <c r="AD116" s="64"/>
      <c r="AE116" s="64"/>
      <c r="AF116" s="64"/>
      <c r="AG116" s="64"/>
      <c r="AH116" s="64"/>
      <c r="AI116" s="64"/>
      <c r="AJ116" s="64"/>
      <c r="AK116" s="64"/>
      <c r="AL116" s="64"/>
      <c r="AM116" s="64"/>
      <c r="AN116" s="64"/>
      <c r="AO116" s="64"/>
      <c r="AP116" s="64"/>
      <c r="AQ116" s="64"/>
      <c r="AR116" s="64"/>
      <c r="AS116" s="64"/>
      <c r="AT116" s="64"/>
      <c r="AU116" s="64"/>
      <c r="AV116" s="64"/>
      <c r="AW116" s="64"/>
      <c r="AX116" s="64"/>
      <c r="AY116" s="64"/>
      <c r="AZ116" s="64"/>
      <c r="BA116" s="64"/>
      <c r="BB116" s="64"/>
      <c r="BC116" s="64"/>
      <c r="BD116" s="64"/>
      <c r="BE116" s="64"/>
      <c r="BF116" s="64"/>
      <c r="BG116" s="327"/>
      <c r="BH116" s="64"/>
      <c r="BI116" s="64"/>
      <c r="BJ116" s="64"/>
      <c r="BK116" s="64"/>
      <c r="BL116" s="64"/>
      <c r="BM116" s="64"/>
      <c r="BN116" s="64"/>
      <c r="BO116" s="64"/>
      <c r="BP116" s="64"/>
      <c r="BQ116" s="64"/>
      <c r="BR116" s="64"/>
      <c r="BS116" s="64"/>
      <c r="BT116" s="64"/>
      <c r="BU116" s="64"/>
      <c r="BV116" s="241"/>
    </row>
    <row r="117" spans="1:74" hidden="1" x14ac:dyDescent="0.2">
      <c r="A117" s="603"/>
      <c r="B117" s="603"/>
      <c r="C117" s="604"/>
      <c r="D117" s="64"/>
      <c r="E117" s="64"/>
      <c r="F117" s="64"/>
      <c r="G117" s="64"/>
      <c r="H117" s="67"/>
      <c r="I117" s="64"/>
      <c r="J117" s="65"/>
      <c r="K117" s="65"/>
      <c r="L117" s="65"/>
      <c r="M117" s="65"/>
      <c r="N117" s="65"/>
      <c r="O117" s="327"/>
      <c r="P117" s="327"/>
      <c r="Q117" s="65"/>
      <c r="R117" s="64"/>
      <c r="S117" s="64"/>
      <c r="T117" s="64"/>
      <c r="V117" s="64"/>
      <c r="W117" s="64"/>
      <c r="X117" s="64"/>
      <c r="Y117" s="64"/>
      <c r="Z117" s="64"/>
      <c r="AA117" s="64"/>
      <c r="AB117" s="66"/>
      <c r="AC117" s="66"/>
      <c r="AD117" s="64"/>
      <c r="AE117" s="64"/>
      <c r="AF117" s="64"/>
      <c r="AG117" s="64"/>
      <c r="AH117" s="64"/>
      <c r="AI117" s="64"/>
      <c r="AJ117" s="64"/>
      <c r="AK117" s="64"/>
      <c r="AL117" s="64"/>
      <c r="AM117" s="64"/>
      <c r="AN117" s="64"/>
      <c r="AO117" s="64"/>
      <c r="AP117" s="64"/>
      <c r="AQ117" s="64"/>
      <c r="AR117" s="64"/>
      <c r="AS117" s="64"/>
      <c r="AT117" s="64"/>
      <c r="AU117" s="64"/>
      <c r="AV117" s="64"/>
      <c r="AW117" s="64"/>
      <c r="AX117" s="64"/>
      <c r="AY117" s="64"/>
      <c r="AZ117" s="64"/>
      <c r="BA117" s="64"/>
      <c r="BB117" s="64"/>
      <c r="BC117" s="64"/>
      <c r="BD117" s="64"/>
      <c r="BE117" s="64"/>
      <c r="BF117" s="64"/>
      <c r="BG117" s="327"/>
      <c r="BH117" s="64"/>
      <c r="BI117" s="64"/>
      <c r="BJ117" s="64"/>
      <c r="BK117" s="64"/>
      <c r="BL117" s="64"/>
      <c r="BM117" s="64"/>
      <c r="BN117" s="64"/>
      <c r="BO117" s="64"/>
      <c r="BP117" s="64"/>
      <c r="BQ117" s="64"/>
      <c r="BR117" s="64"/>
      <c r="BS117" s="64"/>
      <c r="BT117" s="64"/>
      <c r="BU117" s="64"/>
      <c r="BV117" s="241"/>
    </row>
    <row r="118" spans="1:74" hidden="1" x14ac:dyDescent="0.2">
      <c r="A118" s="603"/>
      <c r="B118" s="603"/>
      <c r="C118" s="604"/>
      <c r="D118" s="64"/>
      <c r="E118" s="64"/>
      <c r="F118" s="64"/>
      <c r="G118" s="64"/>
      <c r="H118" s="67"/>
      <c r="I118" s="64"/>
      <c r="J118" s="65"/>
      <c r="K118" s="65"/>
      <c r="L118" s="65"/>
      <c r="M118" s="65"/>
      <c r="N118" s="65"/>
      <c r="O118" s="327"/>
      <c r="P118" s="327"/>
      <c r="Q118" s="65"/>
      <c r="R118" s="64"/>
      <c r="S118" s="64"/>
      <c r="T118" s="64"/>
      <c r="V118" s="64"/>
      <c r="W118" s="64"/>
      <c r="X118" s="64"/>
      <c r="Y118" s="64"/>
      <c r="Z118" s="64"/>
      <c r="AA118" s="64"/>
      <c r="AB118" s="66"/>
      <c r="AC118" s="66"/>
      <c r="AD118" s="64"/>
      <c r="AE118" s="64"/>
      <c r="AF118" s="64"/>
      <c r="AG118" s="64"/>
      <c r="AH118" s="64"/>
      <c r="AI118" s="64"/>
      <c r="AJ118" s="64"/>
      <c r="AK118" s="64"/>
      <c r="AL118" s="64"/>
      <c r="AM118" s="64"/>
      <c r="AN118" s="64"/>
      <c r="AO118" s="64"/>
      <c r="AP118" s="64"/>
      <c r="AQ118" s="64"/>
      <c r="AR118" s="64"/>
      <c r="AS118" s="64"/>
      <c r="AT118" s="64"/>
      <c r="AU118" s="64"/>
      <c r="AV118" s="64"/>
      <c r="AW118" s="64"/>
      <c r="AX118" s="64"/>
      <c r="AY118" s="64"/>
      <c r="AZ118" s="64"/>
      <c r="BA118" s="64"/>
      <c r="BB118" s="64"/>
      <c r="BC118" s="64"/>
      <c r="BD118" s="64"/>
      <c r="BE118" s="64"/>
      <c r="BF118" s="64"/>
      <c r="BG118" s="327"/>
      <c r="BH118" s="64"/>
      <c r="BI118" s="64"/>
      <c r="BJ118" s="64"/>
      <c r="BK118" s="64"/>
      <c r="BL118" s="64"/>
      <c r="BM118" s="64"/>
      <c r="BN118" s="64"/>
      <c r="BO118" s="64"/>
      <c r="BP118" s="64"/>
      <c r="BQ118" s="64"/>
      <c r="BR118" s="64"/>
      <c r="BS118" s="64"/>
      <c r="BT118" s="64"/>
      <c r="BU118" s="64"/>
      <c r="BV118" s="241"/>
    </row>
    <row r="119" spans="1:74" hidden="1" x14ac:dyDescent="0.2">
      <c r="A119" s="603"/>
      <c r="B119" s="603"/>
      <c r="C119" s="604"/>
      <c r="D119" s="64"/>
      <c r="E119" s="64"/>
      <c r="F119" s="64"/>
      <c r="G119" s="64"/>
      <c r="H119" s="67"/>
      <c r="I119" s="64"/>
      <c r="J119" s="65"/>
      <c r="K119" s="65"/>
      <c r="L119" s="65"/>
      <c r="M119" s="65"/>
      <c r="N119" s="65"/>
      <c r="O119" s="327"/>
      <c r="P119" s="327"/>
      <c r="Q119" s="65"/>
      <c r="R119" s="64"/>
      <c r="S119" s="64"/>
      <c r="T119" s="64"/>
      <c r="V119" s="64"/>
      <c r="W119" s="64"/>
      <c r="X119" s="64"/>
      <c r="Y119" s="64"/>
      <c r="Z119" s="64"/>
      <c r="AA119" s="64"/>
      <c r="AB119" s="66"/>
      <c r="AC119" s="66"/>
      <c r="AD119" s="64"/>
      <c r="AE119" s="64"/>
      <c r="AF119" s="64"/>
      <c r="AG119" s="64"/>
      <c r="AH119" s="64"/>
      <c r="AI119" s="64"/>
      <c r="AJ119" s="64"/>
      <c r="AK119" s="64"/>
      <c r="AL119" s="64"/>
      <c r="AM119" s="64"/>
      <c r="AN119" s="64"/>
      <c r="AO119" s="64"/>
      <c r="AP119" s="64"/>
      <c r="AQ119" s="64"/>
      <c r="AR119" s="64"/>
      <c r="AS119" s="64"/>
      <c r="AT119" s="64"/>
      <c r="AU119" s="64"/>
      <c r="AV119" s="64"/>
      <c r="AW119" s="64"/>
      <c r="AX119" s="64"/>
      <c r="AY119" s="64"/>
      <c r="AZ119" s="64"/>
      <c r="BA119" s="64"/>
      <c r="BB119" s="64"/>
      <c r="BC119" s="64"/>
      <c r="BD119" s="64"/>
      <c r="BE119" s="64"/>
      <c r="BF119" s="64"/>
      <c r="BG119" s="327"/>
      <c r="BH119" s="64"/>
      <c r="BI119" s="64"/>
      <c r="BJ119" s="64"/>
      <c r="BK119" s="64"/>
      <c r="BL119" s="64"/>
      <c r="BM119" s="64"/>
      <c r="BN119" s="64"/>
      <c r="BO119" s="64"/>
      <c r="BP119" s="64"/>
      <c r="BQ119" s="64"/>
      <c r="BR119" s="64"/>
      <c r="BS119" s="64"/>
      <c r="BT119" s="64"/>
      <c r="BU119" s="64"/>
      <c r="BV119" s="241"/>
    </row>
    <row r="120" spans="1:74" hidden="1" x14ac:dyDescent="0.2">
      <c r="A120" s="603"/>
      <c r="B120" s="603"/>
      <c r="C120" s="604"/>
      <c r="D120" s="64"/>
      <c r="E120" s="64"/>
      <c r="F120" s="64"/>
      <c r="G120" s="64"/>
      <c r="H120" s="67"/>
      <c r="I120" s="64"/>
      <c r="J120" s="65"/>
      <c r="K120" s="65"/>
      <c r="L120" s="65"/>
      <c r="M120" s="65"/>
      <c r="N120" s="65"/>
      <c r="O120" s="327"/>
      <c r="P120" s="327"/>
      <c r="Q120" s="65"/>
      <c r="R120" s="64"/>
      <c r="S120" s="64"/>
      <c r="T120" s="64"/>
      <c r="V120" s="64"/>
      <c r="W120" s="64"/>
      <c r="X120" s="64"/>
      <c r="Y120" s="64"/>
      <c r="Z120" s="64"/>
      <c r="AA120" s="64"/>
      <c r="AB120" s="66"/>
      <c r="AC120" s="66"/>
      <c r="AD120" s="64"/>
      <c r="AE120" s="64"/>
      <c r="AF120" s="64"/>
      <c r="AG120" s="64"/>
      <c r="AH120" s="64"/>
      <c r="AI120" s="64"/>
      <c r="AJ120" s="64"/>
      <c r="AK120" s="64"/>
      <c r="AL120" s="64"/>
      <c r="AM120" s="64"/>
      <c r="AN120" s="64"/>
      <c r="AO120" s="64"/>
      <c r="AP120" s="64"/>
      <c r="AQ120" s="64"/>
      <c r="AR120" s="64"/>
      <c r="AS120" s="64"/>
      <c r="AT120" s="64"/>
      <c r="AU120" s="64"/>
      <c r="AV120" s="64"/>
      <c r="AW120" s="64"/>
      <c r="AX120" s="64"/>
      <c r="AY120" s="64"/>
      <c r="AZ120" s="64"/>
      <c r="BA120" s="64"/>
      <c r="BB120" s="64"/>
      <c r="BC120" s="64"/>
      <c r="BD120" s="64"/>
      <c r="BE120" s="64"/>
      <c r="BF120" s="64"/>
      <c r="BG120" s="327"/>
      <c r="BH120" s="64"/>
      <c r="BI120" s="64"/>
      <c r="BJ120" s="64"/>
      <c r="BK120" s="64"/>
      <c r="BL120" s="64"/>
      <c r="BM120" s="64"/>
      <c r="BN120" s="64"/>
      <c r="BO120" s="64"/>
      <c r="BP120" s="64"/>
      <c r="BQ120" s="64"/>
      <c r="BR120" s="64"/>
      <c r="BS120" s="64"/>
      <c r="BT120" s="64"/>
      <c r="BU120" s="64"/>
      <c r="BV120" s="241"/>
    </row>
    <row r="121" spans="1:74" hidden="1" x14ac:dyDescent="0.2">
      <c r="A121" s="603"/>
      <c r="B121" s="603"/>
      <c r="C121" s="604"/>
      <c r="D121" s="64"/>
      <c r="E121" s="64"/>
      <c r="F121" s="64"/>
      <c r="G121" s="64"/>
      <c r="H121" s="67"/>
      <c r="I121" s="64"/>
      <c r="J121" s="65"/>
      <c r="K121" s="65"/>
      <c r="L121" s="65"/>
      <c r="M121" s="65"/>
      <c r="N121" s="65"/>
      <c r="O121" s="327"/>
      <c r="P121" s="327"/>
      <c r="Q121" s="65"/>
      <c r="R121" s="64"/>
      <c r="S121" s="64"/>
      <c r="T121" s="64"/>
      <c r="V121" s="64"/>
      <c r="W121" s="64"/>
      <c r="X121" s="64"/>
      <c r="Y121" s="64"/>
      <c r="Z121" s="64"/>
      <c r="AA121" s="64"/>
      <c r="AB121" s="66"/>
      <c r="AC121" s="66"/>
      <c r="AD121" s="64"/>
      <c r="AE121" s="64"/>
      <c r="AF121" s="64"/>
      <c r="AG121" s="64"/>
      <c r="AH121" s="64"/>
      <c r="AI121" s="64"/>
      <c r="AJ121" s="64"/>
      <c r="AK121" s="64"/>
      <c r="AL121" s="64"/>
      <c r="AM121" s="64"/>
      <c r="AN121" s="64"/>
      <c r="AO121" s="64"/>
      <c r="AP121" s="64"/>
      <c r="AQ121" s="64"/>
      <c r="AR121" s="64"/>
      <c r="AS121" s="64"/>
      <c r="AT121" s="64"/>
      <c r="AU121" s="64"/>
      <c r="AV121" s="64"/>
      <c r="AW121" s="64"/>
      <c r="AX121" s="64"/>
      <c r="AY121" s="64"/>
      <c r="AZ121" s="64"/>
      <c r="BA121" s="64"/>
      <c r="BB121" s="64"/>
      <c r="BC121" s="64"/>
      <c r="BD121" s="64"/>
      <c r="BE121" s="64"/>
      <c r="BF121" s="64"/>
      <c r="BG121" s="327"/>
      <c r="BH121" s="64"/>
      <c r="BI121" s="64"/>
      <c r="BJ121" s="64"/>
      <c r="BK121" s="64"/>
      <c r="BL121" s="64"/>
      <c r="BM121" s="64"/>
      <c r="BN121" s="64"/>
      <c r="BO121" s="64"/>
      <c r="BP121" s="64"/>
      <c r="BQ121" s="64"/>
      <c r="BR121" s="64"/>
      <c r="BS121" s="64"/>
      <c r="BT121" s="64"/>
      <c r="BU121" s="64"/>
      <c r="BV121" s="241"/>
    </row>
    <row r="122" spans="1:74" hidden="1" x14ac:dyDescent="0.2">
      <c r="A122" s="603"/>
      <c r="B122" s="603"/>
      <c r="C122" s="604"/>
      <c r="D122" s="64"/>
      <c r="E122" s="64"/>
      <c r="F122" s="64"/>
      <c r="G122" s="64"/>
      <c r="H122" s="67"/>
      <c r="I122" s="64"/>
      <c r="J122" s="65"/>
      <c r="K122" s="65"/>
      <c r="L122" s="65"/>
      <c r="M122" s="65"/>
      <c r="N122" s="65"/>
      <c r="O122" s="327"/>
      <c r="P122" s="327"/>
      <c r="Q122" s="65"/>
      <c r="R122" s="64"/>
      <c r="S122" s="64"/>
      <c r="T122" s="64"/>
      <c r="V122" s="64"/>
      <c r="W122" s="64"/>
      <c r="X122" s="64"/>
      <c r="Y122" s="64"/>
      <c r="Z122" s="64"/>
      <c r="AA122" s="64"/>
      <c r="AB122" s="66"/>
      <c r="AC122" s="66"/>
      <c r="AD122" s="64"/>
      <c r="AE122" s="64"/>
      <c r="AF122" s="64"/>
      <c r="AG122" s="64"/>
      <c r="AH122" s="64"/>
      <c r="AI122" s="64"/>
      <c r="AJ122" s="64"/>
      <c r="AK122" s="64"/>
      <c r="AL122" s="64"/>
      <c r="AM122" s="64"/>
      <c r="AN122" s="64"/>
      <c r="AO122" s="64"/>
      <c r="AP122" s="64"/>
      <c r="AQ122" s="64"/>
      <c r="AR122" s="64"/>
      <c r="AS122" s="64"/>
      <c r="AT122" s="64"/>
      <c r="AU122" s="64"/>
      <c r="AV122" s="64"/>
      <c r="AW122" s="64"/>
      <c r="AX122" s="64"/>
      <c r="AY122" s="64"/>
      <c r="AZ122" s="64"/>
      <c r="BA122" s="64"/>
      <c r="BB122" s="64"/>
      <c r="BC122" s="64"/>
      <c r="BD122" s="64"/>
      <c r="BE122" s="64"/>
      <c r="BF122" s="64"/>
      <c r="BG122" s="327"/>
      <c r="BH122" s="64"/>
      <c r="BI122" s="64"/>
      <c r="BJ122" s="64"/>
      <c r="BK122" s="64"/>
      <c r="BL122" s="64"/>
      <c r="BM122" s="64"/>
      <c r="BN122" s="64"/>
      <c r="BO122" s="64"/>
      <c r="BP122" s="64"/>
      <c r="BQ122" s="64"/>
      <c r="BR122" s="64"/>
      <c r="BS122" s="64"/>
      <c r="BT122" s="64"/>
      <c r="BU122" s="64"/>
      <c r="BV122" s="241"/>
    </row>
    <row r="123" spans="1:74" hidden="1" x14ac:dyDescent="0.2">
      <c r="A123" s="603"/>
      <c r="B123" s="603"/>
      <c r="C123" s="604"/>
      <c r="D123" s="64"/>
      <c r="E123" s="64"/>
      <c r="F123" s="64"/>
      <c r="G123" s="64"/>
      <c r="H123" s="67"/>
      <c r="I123" s="64"/>
      <c r="J123" s="65"/>
      <c r="K123" s="65"/>
      <c r="L123" s="65"/>
      <c r="M123" s="65"/>
      <c r="N123" s="65"/>
      <c r="O123" s="327"/>
      <c r="P123" s="327"/>
      <c r="Q123" s="65"/>
      <c r="R123" s="64"/>
      <c r="S123" s="64"/>
      <c r="T123" s="64"/>
      <c r="V123" s="64"/>
      <c r="W123" s="64"/>
      <c r="X123" s="64"/>
      <c r="Y123" s="64"/>
      <c r="Z123" s="64"/>
      <c r="AA123" s="64"/>
      <c r="AB123" s="66"/>
      <c r="AC123" s="66"/>
      <c r="AD123" s="64"/>
      <c r="AE123" s="64"/>
      <c r="AF123" s="64"/>
      <c r="AG123" s="64"/>
      <c r="AH123" s="64"/>
      <c r="AI123" s="64"/>
      <c r="AJ123" s="64"/>
      <c r="AK123" s="64"/>
      <c r="AL123" s="64"/>
      <c r="AM123" s="64"/>
      <c r="AN123" s="64"/>
      <c r="AO123" s="64"/>
      <c r="AP123" s="64"/>
      <c r="AQ123" s="64"/>
      <c r="AR123" s="64"/>
      <c r="AS123" s="64"/>
      <c r="AT123" s="64"/>
      <c r="AU123" s="64"/>
      <c r="AV123" s="64"/>
      <c r="AW123" s="64"/>
      <c r="AX123" s="64"/>
      <c r="AY123" s="64"/>
      <c r="AZ123" s="64"/>
      <c r="BA123" s="64"/>
      <c r="BB123" s="64"/>
      <c r="BC123" s="64"/>
      <c r="BD123" s="64"/>
      <c r="BE123" s="64"/>
      <c r="BF123" s="64"/>
      <c r="BG123" s="327"/>
      <c r="BH123" s="64"/>
      <c r="BI123" s="64"/>
      <c r="BJ123" s="64"/>
      <c r="BK123" s="64"/>
      <c r="BL123" s="64"/>
      <c r="BM123" s="64"/>
      <c r="BN123" s="64"/>
      <c r="BO123" s="64"/>
      <c r="BP123" s="64"/>
      <c r="BQ123" s="64"/>
      <c r="BR123" s="64"/>
      <c r="BS123" s="64"/>
      <c r="BT123" s="64"/>
      <c r="BU123" s="64"/>
      <c r="BV123" s="241"/>
    </row>
    <row r="124" spans="1:74" hidden="1" x14ac:dyDescent="0.2">
      <c r="A124" s="603"/>
      <c r="B124" s="603"/>
      <c r="C124" s="604"/>
      <c r="D124" s="64"/>
      <c r="E124" s="64"/>
      <c r="F124" s="64"/>
      <c r="G124" s="64"/>
      <c r="H124" s="67"/>
      <c r="I124" s="64"/>
      <c r="J124" s="65"/>
      <c r="K124" s="65"/>
      <c r="L124" s="65"/>
      <c r="M124" s="65"/>
      <c r="N124" s="65"/>
      <c r="O124" s="327"/>
      <c r="P124" s="327"/>
      <c r="Q124" s="65"/>
      <c r="R124" s="64"/>
      <c r="S124" s="64"/>
      <c r="T124" s="64"/>
      <c r="V124" s="64"/>
      <c r="W124" s="64"/>
      <c r="X124" s="64"/>
      <c r="Y124" s="64"/>
      <c r="Z124" s="64"/>
      <c r="AA124" s="64"/>
      <c r="AB124" s="66"/>
      <c r="AC124" s="66"/>
      <c r="AD124" s="64"/>
      <c r="AE124" s="64"/>
      <c r="AF124" s="64"/>
      <c r="AG124" s="64"/>
      <c r="AH124" s="64"/>
      <c r="AI124" s="64"/>
      <c r="AJ124" s="64"/>
      <c r="AK124" s="64"/>
      <c r="AL124" s="64"/>
      <c r="AM124" s="64"/>
      <c r="AN124" s="64"/>
      <c r="AO124" s="64"/>
      <c r="AP124" s="64"/>
      <c r="AQ124" s="64"/>
      <c r="AR124" s="64"/>
      <c r="AS124" s="64"/>
      <c r="AT124" s="64"/>
      <c r="AU124" s="64"/>
      <c r="AV124" s="64"/>
      <c r="AW124" s="64"/>
      <c r="AX124" s="64"/>
      <c r="AY124" s="64"/>
      <c r="AZ124" s="64"/>
      <c r="BA124" s="64"/>
      <c r="BB124" s="64"/>
      <c r="BC124" s="64"/>
      <c r="BD124" s="64"/>
      <c r="BE124" s="64"/>
      <c r="BF124" s="64"/>
      <c r="BG124" s="327"/>
      <c r="BH124" s="64"/>
      <c r="BI124" s="64"/>
      <c r="BJ124" s="64"/>
      <c r="BK124" s="64"/>
      <c r="BL124" s="64"/>
      <c r="BM124" s="64"/>
      <c r="BN124" s="64"/>
      <c r="BO124" s="64"/>
      <c r="BP124" s="64"/>
      <c r="BQ124" s="64"/>
      <c r="BR124" s="64"/>
      <c r="BS124" s="64"/>
      <c r="BT124" s="64"/>
      <c r="BU124" s="64"/>
      <c r="BV124" s="241"/>
    </row>
    <row r="125" spans="1:74" hidden="1" x14ac:dyDescent="0.2">
      <c r="A125" s="603"/>
      <c r="B125" s="603"/>
      <c r="C125" s="604"/>
      <c r="D125" s="64"/>
      <c r="E125" s="64"/>
      <c r="F125" s="64"/>
      <c r="G125" s="64"/>
      <c r="H125" s="247" t="s">
        <v>213</v>
      </c>
      <c r="I125" s="64"/>
      <c r="J125" s="65"/>
      <c r="K125" s="65"/>
      <c r="L125" s="65"/>
      <c r="M125" s="65"/>
      <c r="N125" s="65"/>
      <c r="O125" s="327"/>
      <c r="P125" s="327"/>
      <c r="Q125" s="65"/>
      <c r="R125" s="64"/>
      <c r="S125" s="64"/>
      <c r="T125" s="64"/>
      <c r="V125" s="64"/>
      <c r="W125" s="64"/>
      <c r="X125" s="64"/>
      <c r="Y125" s="64"/>
      <c r="Z125" s="64"/>
      <c r="AA125" s="64"/>
      <c r="AB125" s="66"/>
      <c r="AC125" s="66"/>
      <c r="AD125" s="64"/>
      <c r="AE125" s="64"/>
      <c r="AF125" s="64"/>
      <c r="AG125" s="64"/>
      <c r="AH125" s="64"/>
      <c r="AI125" s="64"/>
      <c r="AJ125" s="64"/>
      <c r="AK125" s="64"/>
      <c r="AL125" s="64"/>
      <c r="AM125" s="64"/>
      <c r="AN125" s="64"/>
      <c r="AO125" s="64"/>
      <c r="AP125" s="64"/>
      <c r="AQ125" s="64"/>
      <c r="AR125" s="64"/>
      <c r="AS125" s="64"/>
      <c r="AT125" s="64"/>
      <c r="AU125" s="64"/>
      <c r="AV125" s="64"/>
      <c r="AW125" s="64"/>
      <c r="AX125" s="64"/>
      <c r="AY125" s="64"/>
      <c r="AZ125" s="64"/>
      <c r="BA125" s="64"/>
      <c r="BB125" s="64"/>
      <c r="BC125" s="64"/>
      <c r="BD125" s="64"/>
      <c r="BE125" s="64"/>
      <c r="BF125" s="64"/>
      <c r="BG125" s="327"/>
      <c r="BH125" s="64"/>
      <c r="BI125" s="64"/>
      <c r="BJ125" s="64"/>
      <c r="BK125" s="64"/>
      <c r="BL125" s="64"/>
      <c r="BM125" s="64"/>
      <c r="BN125" s="64"/>
      <c r="BO125" s="64"/>
      <c r="BP125" s="64"/>
      <c r="BQ125" s="64"/>
      <c r="BR125" s="64"/>
      <c r="BS125" s="64"/>
      <c r="BT125" s="64"/>
      <c r="BU125" s="64"/>
      <c r="BV125" s="241"/>
    </row>
    <row r="126" spans="1:74" hidden="1" x14ac:dyDescent="0.2">
      <c r="A126" s="603"/>
      <c r="B126" s="603"/>
      <c r="C126" s="604"/>
      <c r="D126" s="64"/>
      <c r="E126" s="64"/>
      <c r="F126" s="64"/>
      <c r="G126" s="64"/>
      <c r="H126" s="67" t="s">
        <v>37</v>
      </c>
      <c r="I126" s="241" t="e">
        <f>S70/R70</f>
        <v>#VALUE!</v>
      </c>
      <c r="J126" s="331" t="s">
        <v>337</v>
      </c>
      <c r="K126" s="65"/>
      <c r="L126" s="65"/>
      <c r="M126" s="65"/>
      <c r="N126" s="65"/>
      <c r="O126" s="327"/>
      <c r="P126" s="327"/>
      <c r="Q126" s="65"/>
      <c r="R126" s="64"/>
      <c r="S126" s="64"/>
      <c r="T126" s="64"/>
      <c r="V126" s="64"/>
      <c r="W126" s="64"/>
      <c r="X126" s="64"/>
      <c r="Y126" s="64"/>
      <c r="Z126" s="64"/>
      <c r="AA126" s="64"/>
      <c r="AB126" s="66"/>
      <c r="AC126" s="66"/>
      <c r="AD126" s="64"/>
      <c r="AE126" s="64"/>
      <c r="AF126" s="64"/>
      <c r="AG126" s="64"/>
      <c r="AH126" s="64"/>
      <c r="AI126" s="64"/>
      <c r="AJ126" s="64"/>
      <c r="AK126" s="64"/>
      <c r="AL126" s="64"/>
      <c r="AM126" s="64"/>
      <c r="AN126" s="64"/>
      <c r="AO126" s="64"/>
      <c r="AP126" s="64"/>
      <c r="AQ126" s="64"/>
      <c r="AR126" s="64"/>
      <c r="AS126" s="64"/>
      <c r="AT126" s="64"/>
      <c r="AU126" s="64"/>
      <c r="AV126" s="64"/>
      <c r="AW126" s="64"/>
      <c r="AX126" s="64"/>
      <c r="AY126" s="64"/>
      <c r="AZ126" s="64"/>
      <c r="BA126" s="64"/>
      <c r="BB126" s="64"/>
      <c r="BC126" s="64"/>
      <c r="BD126" s="64"/>
      <c r="BE126" s="64"/>
      <c r="BF126" s="64"/>
      <c r="BG126" s="327"/>
      <c r="BH126" s="64"/>
      <c r="BI126" s="64"/>
      <c r="BJ126" s="64"/>
      <c r="BK126" s="64"/>
      <c r="BL126" s="64"/>
      <c r="BM126" s="64"/>
      <c r="BN126" s="64"/>
      <c r="BO126" s="64"/>
      <c r="BP126" s="64"/>
      <c r="BQ126" s="64"/>
      <c r="BR126" s="64"/>
      <c r="BS126" s="64"/>
      <c r="BT126" s="64"/>
      <c r="BU126" s="64"/>
      <c r="BV126" s="241"/>
    </row>
    <row r="127" spans="1:74" hidden="1" x14ac:dyDescent="0.2">
      <c r="A127" s="603"/>
      <c r="B127" s="603"/>
      <c r="C127" s="604"/>
      <c r="D127" s="64"/>
      <c r="E127" s="64"/>
      <c r="F127" s="64"/>
      <c r="G127" s="64"/>
      <c r="H127" s="67"/>
      <c r="I127" s="64"/>
      <c r="J127" s="65"/>
      <c r="K127" s="65"/>
      <c r="L127" s="65"/>
      <c r="M127" s="65"/>
      <c r="N127" s="65"/>
      <c r="O127" s="327"/>
      <c r="P127" s="327"/>
      <c r="Q127" s="65"/>
      <c r="R127" s="64"/>
      <c r="S127" s="64"/>
      <c r="T127" s="64"/>
      <c r="V127" s="64"/>
      <c r="W127" s="64"/>
      <c r="X127" s="64"/>
      <c r="Y127" s="64"/>
      <c r="Z127" s="64"/>
      <c r="AA127" s="64"/>
      <c r="AB127" s="66"/>
      <c r="AC127" s="66"/>
      <c r="AD127" s="64"/>
      <c r="AE127" s="64"/>
      <c r="AF127" s="64"/>
      <c r="AG127" s="64"/>
      <c r="AH127" s="64"/>
      <c r="AI127" s="64"/>
      <c r="AJ127" s="64"/>
      <c r="AK127" s="64"/>
      <c r="AL127" s="64"/>
      <c r="AM127" s="64"/>
      <c r="AN127" s="64"/>
      <c r="AO127" s="64"/>
      <c r="AP127" s="64"/>
      <c r="AQ127" s="64"/>
      <c r="AR127" s="64"/>
      <c r="AS127" s="64"/>
      <c r="AT127" s="64"/>
      <c r="AU127" s="64"/>
      <c r="AV127" s="64"/>
      <c r="AW127" s="64"/>
      <c r="AX127" s="64"/>
      <c r="AY127" s="64"/>
      <c r="AZ127" s="64"/>
      <c r="BA127" s="64"/>
      <c r="BB127" s="64"/>
      <c r="BC127" s="64"/>
      <c r="BD127" s="64"/>
      <c r="BE127" s="64"/>
      <c r="BF127" s="64"/>
      <c r="BG127" s="327"/>
      <c r="BH127" s="64"/>
      <c r="BI127" s="64"/>
      <c r="BJ127" s="64"/>
      <c r="BK127" s="64"/>
      <c r="BL127" s="64"/>
      <c r="BM127" s="64"/>
      <c r="BN127" s="64"/>
      <c r="BO127" s="64"/>
      <c r="BP127" s="64"/>
      <c r="BQ127" s="64"/>
      <c r="BR127" s="64"/>
      <c r="BS127" s="64"/>
      <c r="BT127" s="64"/>
      <c r="BU127" s="64"/>
      <c r="BV127" s="241"/>
    </row>
    <row r="128" spans="1:74" hidden="1" x14ac:dyDescent="0.2">
      <c r="A128" s="603"/>
      <c r="B128" s="603"/>
      <c r="C128" s="604"/>
      <c r="D128" s="64"/>
      <c r="E128" s="64"/>
      <c r="F128" s="64"/>
      <c r="G128" s="64"/>
      <c r="H128" s="247" t="s">
        <v>212</v>
      </c>
      <c r="I128" s="64"/>
      <c r="J128" s="65"/>
      <c r="K128" s="65"/>
      <c r="L128" s="65"/>
      <c r="M128" s="65"/>
      <c r="N128" s="65"/>
      <c r="O128" s="327"/>
      <c r="P128" s="327"/>
      <c r="Q128" s="65"/>
      <c r="R128" s="64"/>
      <c r="S128" s="64"/>
      <c r="T128" s="64"/>
      <c r="V128" s="64"/>
      <c r="W128" s="64"/>
      <c r="X128" s="64"/>
      <c r="Y128" s="64"/>
      <c r="Z128" s="64"/>
      <c r="AA128" s="64"/>
      <c r="AB128" s="66"/>
      <c r="AC128" s="66"/>
      <c r="AD128" s="64"/>
      <c r="AE128" s="64"/>
      <c r="AF128" s="64"/>
      <c r="AG128" s="64"/>
      <c r="AH128" s="64"/>
      <c r="AI128" s="64"/>
      <c r="AJ128" s="64"/>
      <c r="AK128" s="64"/>
      <c r="AL128" s="64"/>
      <c r="AM128" s="64"/>
      <c r="AN128" s="64"/>
      <c r="AO128" s="64"/>
      <c r="AP128" s="64"/>
      <c r="AQ128" s="64"/>
      <c r="AR128" s="64"/>
      <c r="AS128" s="64"/>
      <c r="AT128" s="64"/>
      <c r="AU128" s="64"/>
      <c r="AV128" s="64"/>
      <c r="AW128" s="64"/>
      <c r="AX128" s="64"/>
      <c r="AY128" s="64"/>
      <c r="AZ128" s="64"/>
      <c r="BA128" s="64"/>
      <c r="BB128" s="64"/>
      <c r="BC128" s="64"/>
      <c r="BD128" s="64"/>
      <c r="BE128" s="64"/>
      <c r="BF128" s="64"/>
      <c r="BG128" s="327"/>
      <c r="BH128" s="64"/>
      <c r="BI128" s="64"/>
      <c r="BJ128" s="64"/>
      <c r="BK128" s="64"/>
      <c r="BL128" s="64"/>
      <c r="BM128" s="64"/>
      <c r="BN128" s="64"/>
      <c r="BO128" s="64"/>
      <c r="BP128" s="64"/>
      <c r="BQ128" s="64"/>
      <c r="BR128" s="64"/>
      <c r="BS128" s="64"/>
      <c r="BT128" s="64"/>
      <c r="BU128" s="64"/>
      <c r="BV128" s="241"/>
    </row>
    <row r="129" spans="1:74" hidden="1" x14ac:dyDescent="0.2">
      <c r="A129" s="603"/>
      <c r="B129" s="603"/>
      <c r="C129" s="604"/>
      <c r="D129" s="64"/>
      <c r="E129" s="64"/>
      <c r="F129" s="64"/>
      <c r="G129" s="64"/>
      <c r="H129" s="64" t="s">
        <v>37</v>
      </c>
      <c r="I129" s="251" t="e">
        <f>F70/S70</f>
        <v>#VALUE!</v>
      </c>
      <c r="J129" s="331" t="s">
        <v>298</v>
      </c>
      <c r="K129" s="65"/>
      <c r="L129" s="65"/>
      <c r="M129" s="65"/>
      <c r="N129" s="65"/>
      <c r="O129" s="327"/>
      <c r="P129" s="327"/>
      <c r="Q129" s="65"/>
      <c r="R129" s="64"/>
      <c r="S129" s="64"/>
      <c r="T129" s="64"/>
      <c r="V129" s="64"/>
      <c r="W129" s="64"/>
      <c r="X129" s="64"/>
      <c r="Y129" s="64"/>
      <c r="Z129" s="64"/>
      <c r="AA129" s="64"/>
      <c r="AB129" s="66"/>
      <c r="AC129" s="66"/>
      <c r="AD129" s="64"/>
      <c r="AE129" s="64"/>
      <c r="AF129" s="64"/>
      <c r="AG129" s="64"/>
      <c r="AH129" s="64"/>
      <c r="AI129" s="64"/>
      <c r="AJ129" s="64"/>
      <c r="AK129" s="64"/>
      <c r="AL129" s="64"/>
      <c r="AM129" s="64"/>
      <c r="AN129" s="64"/>
      <c r="AO129" s="64"/>
      <c r="AP129" s="64"/>
      <c r="AQ129" s="64"/>
      <c r="AR129" s="64"/>
      <c r="AS129" s="64"/>
      <c r="AT129" s="64"/>
      <c r="AU129" s="64"/>
      <c r="AV129" s="64"/>
      <c r="AW129" s="64"/>
      <c r="AX129" s="64"/>
      <c r="AY129" s="64"/>
      <c r="AZ129" s="64"/>
      <c r="BA129" s="64"/>
      <c r="BB129" s="64"/>
      <c r="BC129" s="64"/>
      <c r="BD129" s="64"/>
      <c r="BE129" s="64"/>
      <c r="BF129" s="64"/>
      <c r="BG129" s="327"/>
      <c r="BH129" s="64"/>
      <c r="BI129" s="64"/>
      <c r="BJ129" s="64"/>
      <c r="BK129" s="64"/>
      <c r="BL129" s="64"/>
      <c r="BM129" s="64"/>
      <c r="BN129" s="64"/>
      <c r="BO129" s="64"/>
      <c r="BP129" s="64"/>
      <c r="BQ129" s="64"/>
      <c r="BR129" s="64"/>
      <c r="BS129" s="64"/>
      <c r="BT129" s="64"/>
      <c r="BU129" s="64"/>
      <c r="BV129" s="241"/>
    </row>
    <row r="130" spans="1:74" hidden="1" x14ac:dyDescent="0.2">
      <c r="A130" s="603"/>
      <c r="B130" s="603"/>
      <c r="C130" s="604"/>
      <c r="D130" s="64"/>
      <c r="E130" s="64"/>
      <c r="F130" s="64"/>
      <c r="G130" s="64"/>
      <c r="H130" s="64"/>
      <c r="I130" s="64"/>
      <c r="J130" s="65"/>
      <c r="K130" s="65"/>
      <c r="L130" s="65"/>
      <c r="M130" s="65"/>
      <c r="N130" s="65"/>
      <c r="O130" s="327"/>
      <c r="P130" s="327"/>
      <c r="Q130" s="65"/>
      <c r="R130" s="64"/>
      <c r="S130" s="64"/>
      <c r="T130" s="64"/>
      <c r="V130" s="64"/>
      <c r="W130" s="64"/>
      <c r="X130" s="64"/>
      <c r="Y130" s="64"/>
      <c r="Z130" s="64"/>
      <c r="AA130" s="64"/>
      <c r="AB130" s="66"/>
      <c r="AC130" s="66"/>
      <c r="AD130" s="64"/>
      <c r="AE130" s="64"/>
      <c r="AF130" s="64"/>
      <c r="AG130" s="64"/>
      <c r="AH130" s="64"/>
      <c r="AI130" s="64"/>
      <c r="AJ130" s="64"/>
      <c r="AK130" s="64"/>
      <c r="AL130" s="64"/>
      <c r="AM130" s="64"/>
      <c r="AN130" s="64"/>
      <c r="AO130" s="64"/>
      <c r="AP130" s="64"/>
      <c r="AQ130" s="64"/>
      <c r="AR130" s="64"/>
      <c r="AS130" s="64"/>
      <c r="AT130" s="64"/>
      <c r="AU130" s="64"/>
      <c r="AV130" s="64"/>
      <c r="AW130" s="64"/>
      <c r="AX130" s="64"/>
      <c r="AY130" s="64"/>
      <c r="AZ130" s="64"/>
      <c r="BA130" s="64"/>
      <c r="BB130" s="64"/>
      <c r="BC130" s="64"/>
      <c r="BD130" s="64"/>
      <c r="BE130" s="64"/>
      <c r="BF130" s="64"/>
      <c r="BG130" s="327"/>
      <c r="BH130" s="64"/>
      <c r="BI130" s="64"/>
      <c r="BJ130" s="64"/>
      <c r="BK130" s="64"/>
      <c r="BL130" s="64"/>
      <c r="BM130" s="64"/>
      <c r="BN130" s="64"/>
      <c r="BO130" s="64"/>
      <c r="BP130" s="64"/>
      <c r="BQ130" s="64"/>
      <c r="BR130" s="64"/>
      <c r="BS130" s="64"/>
      <c r="BT130" s="64"/>
      <c r="BU130" s="64"/>
      <c r="BV130" s="241"/>
    </row>
    <row r="131" spans="1:74" hidden="1" x14ac:dyDescent="0.2">
      <c r="A131" s="603"/>
      <c r="B131" s="603"/>
      <c r="C131" s="604"/>
      <c r="D131" s="64"/>
      <c r="E131" s="64"/>
      <c r="F131" s="64"/>
      <c r="G131" s="64"/>
      <c r="H131" s="249" t="s">
        <v>237</v>
      </c>
      <c r="I131" s="250"/>
      <c r="J131" s="153"/>
      <c r="K131" s="65"/>
      <c r="L131" s="65"/>
      <c r="M131" s="65"/>
      <c r="N131" s="252" t="s">
        <v>40</v>
      </c>
      <c r="O131" s="76"/>
      <c r="P131" s="327"/>
      <c r="Q131" s="65"/>
      <c r="R131" s="249" t="s">
        <v>250</v>
      </c>
      <c r="S131" s="249"/>
      <c r="T131" s="75"/>
      <c r="V131" s="64"/>
      <c r="W131" s="64"/>
      <c r="X131" s="64"/>
      <c r="Y131" s="64"/>
      <c r="Z131" s="64"/>
      <c r="AA131" s="64"/>
      <c r="AB131" s="66"/>
      <c r="AC131" s="66"/>
      <c r="AD131" s="64"/>
      <c r="AE131" s="64"/>
      <c r="AF131" s="64"/>
      <c r="AG131" s="64"/>
      <c r="AH131" s="64"/>
      <c r="AI131" s="64"/>
      <c r="AJ131" s="64"/>
      <c r="AK131" s="64"/>
      <c r="AL131" s="64"/>
      <c r="AM131" s="64"/>
      <c r="AN131" s="64"/>
      <c r="AO131" s="64"/>
      <c r="AP131" s="64"/>
      <c r="AQ131" s="64"/>
      <c r="AR131" s="64"/>
      <c r="AS131" s="64"/>
      <c r="AT131" s="64"/>
      <c r="AU131" s="64"/>
      <c r="AV131" s="64"/>
      <c r="AW131" s="64"/>
      <c r="AX131" s="64"/>
      <c r="AY131" s="64"/>
      <c r="AZ131" s="64"/>
      <c r="BA131" s="64"/>
      <c r="BB131" s="64"/>
      <c r="BC131" s="64"/>
      <c r="BD131" s="64"/>
      <c r="BE131" s="64"/>
      <c r="BF131" s="64"/>
      <c r="BG131" s="327"/>
      <c r="BH131" s="64"/>
      <c r="BI131" s="64"/>
      <c r="BJ131" s="64"/>
      <c r="BK131" s="64"/>
      <c r="BL131" s="64"/>
      <c r="BM131" s="64"/>
      <c r="BN131" s="64"/>
      <c r="BO131" s="64"/>
      <c r="BP131" s="64"/>
      <c r="BQ131" s="64"/>
      <c r="BR131" s="64"/>
      <c r="BS131" s="64"/>
      <c r="BT131" s="64"/>
      <c r="BU131" s="64"/>
      <c r="BV131" s="241"/>
    </row>
    <row r="132" spans="1:74" hidden="1" x14ac:dyDescent="0.2">
      <c r="A132" s="603"/>
      <c r="B132" s="603"/>
      <c r="C132" s="604"/>
      <c r="D132" s="64"/>
      <c r="E132" s="64"/>
      <c r="F132" s="64"/>
      <c r="G132" s="64"/>
      <c r="H132" s="317" t="s">
        <v>211</v>
      </c>
      <c r="I132" s="72">
        <f>IF(AE73,ROUND(AF70/AE70,PrecisionTwo),0)</f>
        <v>0</v>
      </c>
      <c r="J132" s="331" t="s">
        <v>299</v>
      </c>
      <c r="K132" s="65"/>
      <c r="L132" s="65"/>
      <c r="M132" s="65"/>
      <c r="N132" s="67" t="s">
        <v>214</v>
      </c>
      <c r="O132" s="327"/>
      <c r="P132" s="78" t="e">
        <f>S70/R70</f>
        <v>#VALUE!</v>
      </c>
      <c r="Q132" s="65"/>
      <c r="R132" s="73" t="b">
        <f>AND(MIPDLClass1&gt;=I132)</f>
        <v>1</v>
      </c>
      <c r="S132" s="476" t="s">
        <v>411</v>
      </c>
      <c r="T132" s="64"/>
      <c r="V132" s="64"/>
      <c r="W132" s="64"/>
      <c r="X132" s="64"/>
      <c r="Y132" s="64"/>
      <c r="Z132" s="64"/>
      <c r="AA132" s="64"/>
      <c r="AB132" s="66"/>
      <c r="AC132" s="66"/>
      <c r="AD132" s="64"/>
      <c r="AE132" s="64"/>
      <c r="AF132" s="64"/>
      <c r="AG132" s="64"/>
      <c r="AH132" s="64"/>
      <c r="AI132" s="64"/>
      <c r="AJ132" s="64"/>
      <c r="AK132" s="64"/>
      <c r="AL132" s="64"/>
      <c r="AM132" s="64"/>
      <c r="AN132" s="64"/>
      <c r="AO132" s="64"/>
      <c r="AP132" s="64"/>
      <c r="AQ132" s="64"/>
      <c r="AR132" s="64"/>
      <c r="AS132" s="64"/>
      <c r="AT132" s="64"/>
      <c r="AU132" s="64"/>
      <c r="AV132" s="64"/>
      <c r="AW132" s="64"/>
      <c r="AX132" s="64"/>
      <c r="AY132" s="64"/>
      <c r="AZ132" s="64"/>
      <c r="BA132" s="64"/>
      <c r="BB132" s="64"/>
      <c r="BC132" s="64"/>
      <c r="BD132" s="64"/>
      <c r="BE132" s="64"/>
      <c r="BF132" s="64"/>
      <c r="BG132" s="327"/>
      <c r="BH132" s="64"/>
      <c r="BI132" s="64"/>
      <c r="BJ132" s="64"/>
      <c r="BK132" s="64"/>
      <c r="BL132" s="64"/>
      <c r="BM132" s="64"/>
      <c r="BN132" s="64"/>
      <c r="BO132" s="64"/>
      <c r="BP132" s="64"/>
      <c r="BQ132" s="64"/>
      <c r="BR132" s="64"/>
      <c r="BS132" s="64"/>
      <c r="BT132" s="64"/>
      <c r="BU132" s="64"/>
      <c r="BV132" s="241"/>
    </row>
    <row r="133" spans="1:74" hidden="1" x14ac:dyDescent="0.2">
      <c r="A133" s="603"/>
      <c r="B133" s="603"/>
      <c r="C133" s="604"/>
      <c r="D133" s="64"/>
      <c r="E133" s="64"/>
      <c r="F133" s="64"/>
      <c r="G133" s="64"/>
      <c r="H133" s="64"/>
      <c r="I133" s="72"/>
      <c r="J133" s="331" t="s">
        <v>300</v>
      </c>
      <c r="K133" s="65"/>
      <c r="L133" s="65"/>
      <c r="M133" s="65"/>
      <c r="N133" s="65"/>
      <c r="O133" s="327"/>
      <c r="P133" s="327"/>
      <c r="Q133" s="65"/>
      <c r="R133" s="64"/>
      <c r="S133" s="64"/>
      <c r="T133" s="64"/>
      <c r="V133" s="64"/>
      <c r="W133" s="64"/>
      <c r="X133" s="64"/>
      <c r="Y133" s="64"/>
      <c r="Z133" s="64"/>
      <c r="AA133" s="64"/>
      <c r="AB133" s="66"/>
      <c r="AC133" s="66"/>
      <c r="AD133" s="64"/>
      <c r="AE133" s="64"/>
      <c r="AF133" s="64"/>
      <c r="AG133" s="64"/>
      <c r="AH133" s="64"/>
      <c r="AI133" s="64"/>
      <c r="AJ133" s="64"/>
      <c r="AK133" s="64"/>
      <c r="AL133" s="64"/>
      <c r="AM133" s="64"/>
      <c r="AN133" s="64"/>
      <c r="AO133" s="64"/>
      <c r="AP133" s="64"/>
      <c r="AQ133" s="64"/>
      <c r="AR133" s="64"/>
      <c r="AS133" s="64"/>
      <c r="AT133" s="64"/>
      <c r="AU133" s="64"/>
      <c r="AV133" s="64"/>
      <c r="AW133" s="64"/>
      <c r="AX133" s="64"/>
      <c r="AY133" s="64"/>
      <c r="AZ133" s="64"/>
      <c r="BA133" s="64"/>
      <c r="BB133" s="64"/>
      <c r="BC133" s="64"/>
      <c r="BD133" s="64"/>
      <c r="BE133" s="64"/>
      <c r="BF133" s="64"/>
      <c r="BG133" s="327"/>
      <c r="BH133" s="64"/>
      <c r="BI133" s="64"/>
      <c r="BJ133" s="64"/>
      <c r="BK133" s="64"/>
      <c r="BL133" s="64"/>
      <c r="BM133" s="64"/>
      <c r="BN133" s="64"/>
      <c r="BO133" s="64"/>
      <c r="BP133" s="64"/>
      <c r="BQ133" s="64"/>
      <c r="BR133" s="64"/>
      <c r="BS133" s="64"/>
      <c r="BT133" s="64"/>
      <c r="BU133" s="64"/>
      <c r="BV133" s="241"/>
    </row>
    <row r="134" spans="1:74" hidden="1" x14ac:dyDescent="0.2">
      <c r="A134" s="603"/>
      <c r="B134" s="603"/>
      <c r="C134" s="604"/>
      <c r="D134" s="64"/>
      <c r="E134" s="64"/>
      <c r="F134" s="64"/>
      <c r="G134" s="64"/>
      <c r="H134" s="64"/>
      <c r="I134" s="72"/>
      <c r="J134" s="327"/>
      <c r="K134" s="65"/>
      <c r="L134" s="65"/>
      <c r="M134" s="65"/>
      <c r="N134" s="65"/>
      <c r="O134" s="327"/>
      <c r="P134" s="327"/>
      <c r="Q134" s="65"/>
      <c r="R134" s="64"/>
      <c r="S134" s="64"/>
      <c r="T134" s="64"/>
      <c r="V134" s="64"/>
      <c r="W134" s="64"/>
      <c r="X134" s="64"/>
      <c r="Y134" s="64"/>
      <c r="Z134" s="64"/>
      <c r="AA134" s="64"/>
      <c r="AB134" s="66"/>
      <c r="AC134" s="66"/>
      <c r="AD134" s="64"/>
      <c r="AE134" s="64"/>
      <c r="AF134" s="64"/>
      <c r="AG134" s="64"/>
      <c r="AH134" s="64"/>
      <c r="AI134" s="64"/>
      <c r="AJ134" s="64"/>
      <c r="AK134" s="64"/>
      <c r="AL134" s="64"/>
      <c r="AM134" s="64"/>
      <c r="AN134" s="64"/>
      <c r="AO134" s="64"/>
      <c r="AP134" s="64"/>
      <c r="AQ134" s="64"/>
      <c r="AR134" s="64"/>
      <c r="AS134" s="64"/>
      <c r="AT134" s="64"/>
      <c r="AU134" s="64"/>
      <c r="AV134" s="64"/>
      <c r="AW134" s="64"/>
      <c r="AX134" s="64"/>
      <c r="AY134" s="64"/>
      <c r="AZ134" s="64"/>
      <c r="BA134" s="64"/>
      <c r="BB134" s="64"/>
      <c r="BC134" s="64"/>
      <c r="BD134" s="64"/>
      <c r="BE134" s="64"/>
      <c r="BF134" s="64"/>
      <c r="BG134" s="327"/>
      <c r="BH134" s="64"/>
      <c r="BI134" s="64"/>
      <c r="BJ134" s="64"/>
      <c r="BK134" s="64"/>
      <c r="BL134" s="64"/>
      <c r="BM134" s="64"/>
      <c r="BN134" s="64"/>
      <c r="BO134" s="64"/>
      <c r="BP134" s="64"/>
      <c r="BQ134" s="64"/>
      <c r="BR134" s="64"/>
      <c r="BS134" s="64"/>
      <c r="BT134" s="64"/>
      <c r="BU134" s="64"/>
      <c r="BV134" s="241"/>
    </row>
    <row r="135" spans="1:74" hidden="1" x14ac:dyDescent="0.2">
      <c r="A135" s="603"/>
      <c r="B135" s="603"/>
      <c r="C135" s="604"/>
      <c r="D135" s="64"/>
      <c r="E135" s="64"/>
      <c r="F135" s="64"/>
      <c r="G135" s="64"/>
      <c r="H135" s="249" t="s">
        <v>238</v>
      </c>
      <c r="I135" s="72"/>
      <c r="J135" s="327"/>
      <c r="K135" s="65"/>
      <c r="L135" s="65"/>
      <c r="M135" s="65"/>
      <c r="N135" s="65"/>
      <c r="O135" s="327"/>
      <c r="P135" s="327"/>
      <c r="Q135" s="65"/>
      <c r="R135" s="283" t="s">
        <v>251</v>
      </c>
      <c r="S135" s="64"/>
      <c r="T135" s="64"/>
      <c r="V135" s="64"/>
      <c r="W135" s="64"/>
      <c r="X135" s="64"/>
      <c r="Y135" s="64"/>
      <c r="Z135" s="64"/>
      <c r="AA135" s="64"/>
      <c r="AB135" s="66"/>
      <c r="AC135" s="66"/>
      <c r="AD135" s="64"/>
      <c r="AE135" s="64"/>
      <c r="AF135" s="64"/>
      <c r="AG135" s="64"/>
      <c r="AH135" s="64"/>
      <c r="AI135" s="64"/>
      <c r="AJ135" s="64"/>
      <c r="AK135" s="64"/>
      <c r="AL135" s="64"/>
      <c r="AM135" s="64"/>
      <c r="AN135" s="64"/>
      <c r="AO135" s="64"/>
      <c r="AP135" s="64"/>
      <c r="AQ135" s="64"/>
      <c r="AR135" s="64"/>
      <c r="AS135" s="64"/>
      <c r="AT135" s="64"/>
      <c r="AU135" s="64"/>
      <c r="AV135" s="64"/>
      <c r="AW135" s="64"/>
      <c r="AX135" s="64"/>
      <c r="AY135" s="64"/>
      <c r="AZ135" s="64"/>
      <c r="BA135" s="64"/>
      <c r="BB135" s="64"/>
      <c r="BC135" s="64"/>
      <c r="BD135" s="64"/>
      <c r="BE135" s="64"/>
      <c r="BF135" s="64"/>
      <c r="BG135" s="327"/>
      <c r="BH135" s="64"/>
      <c r="BI135" s="64"/>
      <c r="BJ135" s="64"/>
      <c r="BK135" s="64"/>
      <c r="BL135" s="64"/>
      <c r="BM135" s="64"/>
      <c r="BN135" s="64"/>
      <c r="BO135" s="64"/>
      <c r="BP135" s="64"/>
      <c r="BQ135" s="64"/>
      <c r="BR135" s="64"/>
      <c r="BS135" s="64"/>
      <c r="BT135" s="64"/>
      <c r="BU135" s="64"/>
      <c r="BV135" s="241"/>
    </row>
    <row r="136" spans="1:74" hidden="1" x14ac:dyDescent="0.2">
      <c r="A136" s="603"/>
      <c r="B136" s="603"/>
      <c r="C136" s="604"/>
      <c r="D136" s="64"/>
      <c r="E136" s="64"/>
      <c r="F136" s="64"/>
      <c r="G136" s="64"/>
      <c r="H136" s="317" t="s">
        <v>211</v>
      </c>
      <c r="I136" s="72">
        <f>IF(AJ73,ROUND(AK70/AJ70,PrecisionTwo),0)</f>
        <v>0</v>
      </c>
      <c r="J136" s="331" t="s">
        <v>301</v>
      </c>
      <c r="K136" s="65"/>
      <c r="L136" s="65"/>
      <c r="M136" s="65"/>
      <c r="N136" s="65"/>
      <c r="O136" s="327"/>
      <c r="P136" s="327"/>
      <c r="Q136" s="65"/>
      <c r="R136" s="64" t="b">
        <f>AND(I148&gt;=I136)</f>
        <v>1</v>
      </c>
      <c r="S136" s="476" t="s">
        <v>412</v>
      </c>
      <c r="T136" s="64"/>
      <c r="V136" s="64"/>
      <c r="W136" s="64"/>
      <c r="X136" s="64"/>
      <c r="Y136" s="64"/>
      <c r="Z136" s="64"/>
      <c r="AA136" s="64"/>
      <c r="AB136" s="66"/>
      <c r="AC136" s="66"/>
      <c r="AD136" s="64"/>
      <c r="AE136" s="64"/>
      <c r="AF136" s="64"/>
      <c r="AG136" s="64"/>
      <c r="AH136" s="64"/>
      <c r="AI136" s="64"/>
      <c r="AJ136" s="64"/>
      <c r="AK136" s="64"/>
      <c r="AL136" s="64"/>
      <c r="AM136" s="64"/>
      <c r="AN136" s="64"/>
      <c r="AO136" s="64"/>
      <c r="AP136" s="64"/>
      <c r="AQ136" s="64"/>
      <c r="AR136" s="64"/>
      <c r="AS136" s="64"/>
      <c r="AT136" s="64"/>
      <c r="AU136" s="64"/>
      <c r="AV136" s="64"/>
      <c r="AW136" s="64"/>
      <c r="AX136" s="64"/>
      <c r="AY136" s="64"/>
      <c r="AZ136" s="64"/>
      <c r="BA136" s="64"/>
      <c r="BB136" s="64"/>
      <c r="BC136" s="64"/>
      <c r="BD136" s="64"/>
      <c r="BE136" s="64"/>
      <c r="BF136" s="64"/>
      <c r="BG136" s="327"/>
      <c r="BH136" s="64"/>
      <c r="BI136" s="64"/>
      <c r="BJ136" s="64"/>
      <c r="BK136" s="64"/>
      <c r="BL136" s="64"/>
      <c r="BM136" s="64"/>
      <c r="BN136" s="64"/>
      <c r="BO136" s="64"/>
      <c r="BP136" s="64"/>
      <c r="BQ136" s="64"/>
      <c r="BR136" s="64"/>
      <c r="BS136" s="64"/>
      <c r="BT136" s="64"/>
      <c r="BU136" s="64"/>
      <c r="BV136" s="241"/>
    </row>
    <row r="137" spans="1:74" hidden="1" x14ac:dyDescent="0.2">
      <c r="A137" s="603"/>
      <c r="B137" s="603"/>
      <c r="C137" s="604"/>
      <c r="D137" s="64"/>
      <c r="E137" s="64"/>
      <c r="F137" s="64"/>
      <c r="G137" s="64"/>
      <c r="H137" s="64"/>
      <c r="I137" s="72"/>
      <c r="J137" s="327"/>
      <c r="K137" s="65"/>
      <c r="L137" s="65"/>
      <c r="M137" s="65"/>
      <c r="N137" s="65"/>
      <c r="O137" s="327"/>
      <c r="P137" s="327"/>
      <c r="Q137" s="65"/>
      <c r="R137" s="64"/>
      <c r="S137" s="64"/>
      <c r="T137" s="64"/>
      <c r="V137" s="64"/>
      <c r="W137" s="64"/>
      <c r="X137" s="64"/>
      <c r="Y137" s="64"/>
      <c r="Z137" s="64"/>
      <c r="AA137" s="64"/>
      <c r="AB137" s="66"/>
      <c r="AC137" s="66"/>
      <c r="AD137" s="64"/>
      <c r="AE137" s="64"/>
      <c r="AF137" s="64"/>
      <c r="AG137" s="64"/>
      <c r="AH137" s="64"/>
      <c r="AI137" s="64"/>
      <c r="AJ137" s="64"/>
      <c r="AK137" s="64"/>
      <c r="AL137" s="64"/>
      <c r="AM137" s="64"/>
      <c r="AN137" s="64"/>
      <c r="AO137" s="64"/>
      <c r="AP137" s="64"/>
      <c r="AQ137" s="64"/>
      <c r="AR137" s="64"/>
      <c r="AS137" s="64"/>
      <c r="AT137" s="64"/>
      <c r="AU137" s="64"/>
      <c r="AV137" s="64"/>
      <c r="AW137" s="64"/>
      <c r="AX137" s="64"/>
      <c r="AY137" s="64"/>
      <c r="AZ137" s="64"/>
      <c r="BA137" s="64"/>
      <c r="BB137" s="64"/>
      <c r="BC137" s="64"/>
      <c r="BD137" s="64"/>
      <c r="BE137" s="64"/>
      <c r="BF137" s="64"/>
      <c r="BG137" s="327"/>
      <c r="BH137" s="64"/>
      <c r="BI137" s="64"/>
      <c r="BJ137" s="64"/>
      <c r="BK137" s="64"/>
      <c r="BL137" s="64"/>
      <c r="BM137" s="64"/>
      <c r="BN137" s="64"/>
      <c r="BO137" s="64"/>
      <c r="BP137" s="64"/>
      <c r="BQ137" s="64"/>
      <c r="BR137" s="64"/>
      <c r="BS137" s="64"/>
      <c r="BT137" s="64"/>
      <c r="BU137" s="64"/>
      <c r="BV137" s="241"/>
    </row>
    <row r="138" spans="1:74" hidden="1" x14ac:dyDescent="0.2">
      <c r="A138" s="603"/>
      <c r="B138" s="603"/>
      <c r="C138" s="604"/>
      <c r="D138" s="64"/>
      <c r="E138" s="64"/>
      <c r="F138" s="64"/>
      <c r="G138" s="64"/>
      <c r="H138" s="64"/>
      <c r="I138" s="72"/>
      <c r="J138" s="327"/>
      <c r="K138" s="65"/>
      <c r="L138" s="65"/>
      <c r="M138" s="65"/>
      <c r="N138" s="65"/>
      <c r="O138" s="327"/>
      <c r="P138" s="327"/>
      <c r="Q138" s="65"/>
      <c r="R138" s="64"/>
      <c r="S138" s="64"/>
      <c r="T138" s="64"/>
      <c r="V138" s="64"/>
      <c r="W138" s="64"/>
      <c r="X138" s="64"/>
      <c r="Y138" s="64"/>
      <c r="Z138" s="64"/>
      <c r="AA138" s="64"/>
      <c r="AB138" s="66"/>
      <c r="AC138" s="66"/>
      <c r="AD138" s="64"/>
      <c r="AE138" s="64"/>
      <c r="AF138" s="64"/>
      <c r="AG138" s="64"/>
      <c r="AH138" s="64"/>
      <c r="AI138" s="64"/>
      <c r="AJ138" s="64"/>
      <c r="AK138" s="64"/>
      <c r="AL138" s="64"/>
      <c r="AM138" s="64"/>
      <c r="AN138" s="64"/>
      <c r="AO138" s="64"/>
      <c r="AP138" s="64"/>
      <c r="AQ138" s="64"/>
      <c r="AR138" s="64"/>
      <c r="AS138" s="64"/>
      <c r="AT138" s="64"/>
      <c r="AU138" s="64"/>
      <c r="AV138" s="64"/>
      <c r="AW138" s="64"/>
      <c r="AX138" s="64"/>
      <c r="AY138" s="64"/>
      <c r="AZ138" s="64"/>
      <c r="BA138" s="64"/>
      <c r="BB138" s="64"/>
      <c r="BC138" s="64"/>
      <c r="BD138" s="64"/>
      <c r="BE138" s="64"/>
      <c r="BF138" s="64"/>
      <c r="BG138" s="327"/>
      <c r="BH138" s="64"/>
      <c r="BI138" s="64"/>
      <c r="BJ138" s="64"/>
      <c r="BK138" s="64"/>
      <c r="BL138" s="64"/>
      <c r="BM138" s="64"/>
      <c r="BN138" s="64"/>
      <c r="BO138" s="64"/>
      <c r="BP138" s="64"/>
      <c r="BQ138" s="64"/>
      <c r="BR138" s="64"/>
      <c r="BS138" s="64"/>
      <c r="BT138" s="64"/>
      <c r="BU138" s="64"/>
      <c r="BV138" s="241"/>
    </row>
    <row r="139" spans="1:74" hidden="1" x14ac:dyDescent="0.2">
      <c r="A139" s="603"/>
      <c r="B139" s="603"/>
      <c r="C139" s="604"/>
      <c r="D139" s="64"/>
      <c r="E139" s="64"/>
      <c r="F139" s="64"/>
      <c r="G139" s="64"/>
      <c r="H139" s="249" t="s">
        <v>239</v>
      </c>
      <c r="I139" s="72"/>
      <c r="J139" s="327"/>
      <c r="K139" s="65"/>
      <c r="L139" s="65"/>
      <c r="M139" s="65"/>
      <c r="N139" s="65"/>
      <c r="O139" s="327"/>
      <c r="P139" s="327"/>
      <c r="Q139" s="65"/>
      <c r="R139" s="283" t="s">
        <v>252</v>
      </c>
      <c r="S139" s="64"/>
      <c r="T139" s="64"/>
      <c r="V139" s="64"/>
      <c r="W139" s="64"/>
      <c r="X139" s="64"/>
      <c r="Y139" s="64"/>
      <c r="Z139" s="64"/>
      <c r="AA139" s="64"/>
      <c r="AB139" s="66"/>
      <c r="AC139" s="66"/>
      <c r="AD139" s="64"/>
      <c r="AE139" s="64"/>
      <c r="AF139" s="64"/>
      <c r="AG139" s="64"/>
      <c r="AH139" s="64"/>
      <c r="AI139" s="64"/>
      <c r="AJ139" s="64"/>
      <c r="AK139" s="64"/>
      <c r="AL139" s="64"/>
      <c r="AM139" s="64"/>
      <c r="AN139" s="64"/>
      <c r="AO139" s="64"/>
      <c r="AP139" s="64"/>
      <c r="AQ139" s="64"/>
      <c r="AR139" s="64"/>
      <c r="AS139" s="64"/>
      <c r="AT139" s="64"/>
      <c r="AU139" s="64"/>
      <c r="AV139" s="64"/>
      <c r="AW139" s="64"/>
      <c r="AX139" s="64"/>
      <c r="AY139" s="64"/>
      <c r="AZ139" s="64"/>
      <c r="BA139" s="64"/>
      <c r="BB139" s="64"/>
      <c r="BC139" s="64"/>
      <c r="BD139" s="64"/>
      <c r="BE139" s="64"/>
      <c r="BF139" s="64"/>
      <c r="BG139" s="327"/>
      <c r="BH139" s="64"/>
      <c r="BI139" s="64"/>
      <c r="BJ139" s="64"/>
      <c r="BK139" s="64"/>
      <c r="BL139" s="64"/>
      <c r="BM139" s="64"/>
      <c r="BN139" s="64"/>
      <c r="BO139" s="64"/>
      <c r="BP139" s="64"/>
      <c r="BQ139" s="64"/>
      <c r="BR139" s="64"/>
      <c r="BS139" s="64"/>
      <c r="BT139" s="64"/>
      <c r="BU139" s="64"/>
      <c r="BV139" s="241"/>
    </row>
    <row r="140" spans="1:74" hidden="1" x14ac:dyDescent="0.2">
      <c r="A140" s="603"/>
      <c r="B140" s="603"/>
      <c r="C140" s="604"/>
      <c r="D140" s="64"/>
      <c r="E140" s="64"/>
      <c r="F140" s="64"/>
      <c r="G140" s="64"/>
      <c r="H140" s="317" t="s">
        <v>211</v>
      </c>
      <c r="I140" s="72">
        <f>IF(AO73,ROUND(AP70/AO70,PrecisionTwo),0)</f>
        <v>0</v>
      </c>
      <c r="J140" s="331" t="s">
        <v>301</v>
      </c>
      <c r="K140" s="65"/>
      <c r="L140" s="65"/>
      <c r="M140" s="65"/>
      <c r="N140" s="65"/>
      <c r="O140" s="327"/>
      <c r="P140" s="327"/>
      <c r="Q140" s="65"/>
      <c r="R140" s="64" t="b">
        <f>AND(I152&gt;=I140)</f>
        <v>1</v>
      </c>
      <c r="S140" s="476" t="s">
        <v>413</v>
      </c>
      <c r="T140" s="64"/>
      <c r="V140" s="64"/>
      <c r="W140" s="64"/>
      <c r="X140" s="64"/>
      <c r="Y140" s="64"/>
      <c r="Z140" s="64"/>
      <c r="AA140" s="64"/>
      <c r="AB140" s="66"/>
      <c r="AC140" s="66"/>
      <c r="AD140" s="64"/>
      <c r="AE140" s="64"/>
      <c r="AF140" s="64"/>
      <c r="AG140" s="64"/>
      <c r="AH140" s="64"/>
      <c r="AI140" s="64"/>
      <c r="AJ140" s="64"/>
      <c r="AK140" s="64"/>
      <c r="AL140" s="64"/>
      <c r="AM140" s="64"/>
      <c r="AN140" s="64"/>
      <c r="AO140" s="64"/>
      <c r="AP140" s="64"/>
      <c r="AQ140" s="64"/>
      <c r="AR140" s="64"/>
      <c r="AS140" s="64"/>
      <c r="AT140" s="64"/>
      <c r="AU140" s="64"/>
      <c r="AV140" s="64"/>
      <c r="AW140" s="64"/>
      <c r="AX140" s="64"/>
      <c r="AY140" s="64"/>
      <c r="AZ140" s="64"/>
      <c r="BA140" s="64"/>
      <c r="BB140" s="64"/>
      <c r="BC140" s="64"/>
      <c r="BD140" s="64"/>
      <c r="BE140" s="64"/>
      <c r="BF140" s="64"/>
      <c r="BG140" s="327"/>
      <c r="BH140" s="64"/>
      <c r="BI140" s="64"/>
      <c r="BJ140" s="64"/>
      <c r="BK140" s="64"/>
      <c r="BL140" s="64"/>
      <c r="BM140" s="64"/>
      <c r="BN140" s="64"/>
      <c r="BO140" s="64"/>
      <c r="BP140" s="64"/>
      <c r="BQ140" s="64"/>
      <c r="BR140" s="64"/>
      <c r="BS140" s="64"/>
      <c r="BT140" s="64"/>
      <c r="BU140" s="64"/>
      <c r="BV140" s="241"/>
    </row>
    <row r="141" spans="1:74" hidden="1" x14ac:dyDescent="0.2">
      <c r="A141" s="603"/>
      <c r="B141" s="603"/>
      <c r="C141" s="604"/>
      <c r="D141" s="64"/>
      <c r="E141" s="64"/>
      <c r="F141" s="64"/>
      <c r="G141" s="64"/>
      <c r="H141" s="64"/>
      <c r="I141" s="72"/>
      <c r="J141" s="65"/>
      <c r="K141" s="65"/>
      <c r="L141" s="65"/>
      <c r="M141" s="65"/>
      <c r="N141" s="65"/>
      <c r="O141" s="327"/>
      <c r="P141" s="327"/>
      <c r="Q141" s="65"/>
      <c r="R141" s="64"/>
      <c r="S141" s="64"/>
      <c r="T141" s="64"/>
      <c r="V141" s="64"/>
      <c r="W141" s="64"/>
      <c r="X141" s="64"/>
      <c r="Y141" s="64"/>
      <c r="Z141" s="64"/>
      <c r="AA141" s="64"/>
      <c r="AB141" s="66"/>
      <c r="AC141" s="66"/>
      <c r="AD141" s="64"/>
      <c r="AE141" s="64"/>
      <c r="AF141" s="64"/>
      <c r="AG141" s="64"/>
      <c r="AH141" s="64"/>
      <c r="AI141" s="64"/>
      <c r="AJ141" s="64"/>
      <c r="AK141" s="64"/>
      <c r="AL141" s="64"/>
      <c r="AM141" s="64"/>
      <c r="AN141" s="64"/>
      <c r="AO141" s="64"/>
      <c r="AP141" s="64"/>
      <c r="AQ141" s="64"/>
      <c r="AR141" s="64"/>
      <c r="AS141" s="64"/>
      <c r="AT141" s="64"/>
      <c r="AU141" s="64"/>
      <c r="AV141" s="64"/>
      <c r="AW141" s="64"/>
      <c r="AX141" s="64"/>
      <c r="AY141" s="64"/>
      <c r="AZ141" s="64"/>
      <c r="BA141" s="64"/>
      <c r="BB141" s="64"/>
      <c r="BC141" s="64"/>
      <c r="BD141" s="64"/>
      <c r="BE141" s="64"/>
      <c r="BF141" s="64"/>
      <c r="BG141" s="327"/>
      <c r="BH141" s="64"/>
      <c r="BI141" s="64"/>
      <c r="BJ141" s="64"/>
      <c r="BK141" s="64"/>
      <c r="BL141" s="64"/>
      <c r="BM141" s="64"/>
      <c r="BN141" s="64"/>
      <c r="BO141" s="64"/>
      <c r="BP141" s="64"/>
      <c r="BQ141" s="64"/>
      <c r="BR141" s="64"/>
      <c r="BS141" s="64"/>
      <c r="BT141" s="64"/>
      <c r="BU141" s="64"/>
      <c r="BV141" s="241"/>
    </row>
    <row r="142" spans="1:74" hidden="1" x14ac:dyDescent="0.2">
      <c r="A142" s="603"/>
      <c r="B142" s="603"/>
      <c r="C142" s="604"/>
      <c r="D142" s="64"/>
      <c r="E142" s="64"/>
      <c r="F142" s="64"/>
      <c r="G142" s="64"/>
      <c r="H142" s="64"/>
      <c r="I142" s="64"/>
      <c r="J142" s="65"/>
      <c r="K142" s="65"/>
      <c r="L142" s="65"/>
      <c r="M142" s="65"/>
      <c r="N142" s="65"/>
      <c r="O142" s="327"/>
      <c r="P142" s="327"/>
      <c r="Q142" s="65"/>
      <c r="R142" s="284"/>
      <c r="S142" s="284"/>
      <c r="T142" s="75"/>
      <c r="V142" s="64"/>
      <c r="W142" s="64"/>
      <c r="X142" s="64"/>
      <c r="Y142" s="64"/>
      <c r="Z142" s="64"/>
      <c r="AA142" s="64"/>
      <c r="AB142" s="66"/>
      <c r="AC142" s="66"/>
      <c r="AD142" s="64"/>
      <c r="AE142" s="64"/>
      <c r="AF142" s="64"/>
      <c r="AG142" s="64"/>
      <c r="AH142" s="64"/>
      <c r="AI142" s="64"/>
      <c r="AJ142" s="64"/>
      <c r="AK142" s="64"/>
      <c r="AL142" s="64"/>
      <c r="AM142" s="64"/>
      <c r="AN142" s="64"/>
      <c r="AO142" s="64"/>
      <c r="AP142" s="64"/>
      <c r="AQ142" s="64"/>
      <c r="AR142" s="64"/>
      <c r="AS142" s="64"/>
      <c r="AT142" s="64"/>
      <c r="AU142" s="64"/>
      <c r="AV142" s="64"/>
      <c r="AW142" s="64"/>
      <c r="AX142" s="64"/>
      <c r="AY142" s="64"/>
      <c r="AZ142" s="64"/>
      <c r="BA142" s="64"/>
      <c r="BB142" s="64"/>
      <c r="BC142" s="64"/>
      <c r="BD142" s="64"/>
      <c r="BE142" s="64"/>
      <c r="BF142" s="64"/>
      <c r="BG142" s="327"/>
      <c r="BH142" s="64"/>
      <c r="BI142" s="64"/>
      <c r="BJ142" s="64"/>
      <c r="BK142" s="64"/>
      <c r="BL142" s="64"/>
      <c r="BM142" s="64"/>
      <c r="BN142" s="64"/>
      <c r="BO142" s="64"/>
      <c r="BP142" s="64"/>
      <c r="BQ142" s="64"/>
      <c r="BR142" s="64"/>
      <c r="BS142" s="64"/>
      <c r="BT142" s="64"/>
      <c r="BU142" s="64"/>
      <c r="BV142" s="241"/>
    </row>
    <row r="143" spans="1:74" hidden="1" x14ac:dyDescent="0.2">
      <c r="A143" s="603"/>
      <c r="B143" s="603"/>
      <c r="C143" s="604"/>
      <c r="D143" s="64"/>
      <c r="E143" s="64"/>
      <c r="F143" s="64"/>
      <c r="G143" s="64"/>
      <c r="H143" s="249" t="s">
        <v>240</v>
      </c>
      <c r="I143" s="332"/>
      <c r="J143" s="153"/>
      <c r="K143" s="153"/>
      <c r="L143" s="153"/>
      <c r="M143" s="65"/>
      <c r="N143" s="65"/>
      <c r="O143" s="327"/>
      <c r="P143" s="327"/>
      <c r="Q143" s="65"/>
      <c r="R143" s="249" t="s">
        <v>253</v>
      </c>
      <c r="S143" s="107"/>
      <c r="T143" s="64"/>
      <c r="V143" s="64"/>
      <c r="W143" s="64"/>
      <c r="X143" s="64"/>
      <c r="Y143" s="64"/>
      <c r="Z143" s="64"/>
      <c r="AA143" s="64"/>
      <c r="AB143" s="66"/>
      <c r="AC143" s="66"/>
      <c r="AD143" s="64"/>
      <c r="AE143" s="64"/>
      <c r="AF143" s="64"/>
      <c r="AG143" s="64"/>
      <c r="AH143" s="64"/>
      <c r="AI143" s="64"/>
      <c r="AJ143" s="64"/>
      <c r="AK143" s="64"/>
      <c r="AL143" s="64"/>
      <c r="AM143" s="64"/>
      <c r="AN143" s="64"/>
      <c r="AO143" s="64"/>
      <c r="AP143" s="64"/>
      <c r="AQ143" s="64"/>
      <c r="AR143" s="64"/>
      <c r="AS143" s="64"/>
      <c r="AT143" s="64"/>
      <c r="AU143" s="64"/>
      <c r="AV143" s="64"/>
      <c r="AW143" s="64"/>
      <c r="AX143" s="64"/>
      <c r="AY143" s="64"/>
      <c r="AZ143" s="64"/>
      <c r="BA143" s="64"/>
      <c r="BB143" s="64"/>
      <c r="BC143" s="64"/>
      <c r="BD143" s="64"/>
      <c r="BE143" s="64"/>
      <c r="BF143" s="64"/>
      <c r="BG143" s="327"/>
      <c r="BH143" s="64"/>
      <c r="BI143" s="64"/>
      <c r="BJ143" s="64"/>
      <c r="BK143" s="64"/>
      <c r="BL143" s="64"/>
      <c r="BM143" s="64"/>
      <c r="BN143" s="64"/>
      <c r="BO143" s="64"/>
      <c r="BP143" s="64"/>
      <c r="BQ143" s="64"/>
      <c r="BR143" s="64"/>
      <c r="BS143" s="64"/>
      <c r="BT143" s="64"/>
      <c r="BU143" s="64"/>
      <c r="BV143" s="241"/>
    </row>
    <row r="144" spans="1:74" hidden="1" x14ac:dyDescent="0.2">
      <c r="A144" s="603"/>
      <c r="B144" s="603"/>
      <c r="C144" s="604"/>
      <c r="D144" s="64"/>
      <c r="E144" s="64"/>
      <c r="F144" s="64"/>
      <c r="G144" s="64"/>
      <c r="H144" s="317" t="s">
        <v>211</v>
      </c>
      <c r="I144" s="72" t="str">
        <f>S97</f>
        <v/>
      </c>
      <c r="J144" s="331" t="s">
        <v>303</v>
      </c>
      <c r="K144" s="65"/>
      <c r="L144" s="65"/>
      <c r="M144" s="65"/>
      <c r="N144" s="65"/>
      <c r="O144" s="327"/>
      <c r="P144" s="327"/>
      <c r="Q144" s="65"/>
      <c r="R144" s="64" t="b">
        <f>AND(I132&gt;MIPDLClass1)</f>
        <v>0</v>
      </c>
      <c r="S144" s="476" t="s">
        <v>414</v>
      </c>
      <c r="T144" s="64"/>
      <c r="V144" s="64"/>
      <c r="W144" s="64"/>
      <c r="X144" s="64"/>
      <c r="Y144" s="64"/>
      <c r="Z144" s="64"/>
      <c r="AA144" s="64"/>
      <c r="AB144" s="66"/>
      <c r="AC144" s="66"/>
      <c r="AD144" s="64"/>
      <c r="AE144" s="64"/>
      <c r="AF144" s="64"/>
      <c r="AG144" s="64"/>
      <c r="AH144" s="64"/>
      <c r="AI144" s="64"/>
      <c r="AJ144" s="64"/>
      <c r="AK144" s="64"/>
      <c r="AL144" s="64"/>
      <c r="AM144" s="64"/>
      <c r="AN144" s="64"/>
      <c r="AO144" s="64"/>
      <c r="AP144" s="64"/>
      <c r="AQ144" s="64"/>
      <c r="AR144" s="64"/>
      <c r="AS144" s="64"/>
      <c r="AT144" s="64"/>
      <c r="AU144" s="64"/>
      <c r="AV144" s="64"/>
      <c r="AW144" s="64"/>
      <c r="AX144" s="64"/>
      <c r="AY144" s="64"/>
      <c r="AZ144" s="64"/>
      <c r="BA144" s="64"/>
      <c r="BB144" s="64"/>
      <c r="BC144" s="64"/>
      <c r="BD144" s="64"/>
      <c r="BE144" s="64"/>
      <c r="BF144" s="64"/>
      <c r="BG144" s="327"/>
      <c r="BH144" s="64"/>
      <c r="BI144" s="64"/>
      <c r="BJ144" s="64"/>
      <c r="BK144" s="64"/>
      <c r="BL144" s="64"/>
      <c r="BM144" s="64"/>
      <c r="BN144" s="64"/>
      <c r="BO144" s="64"/>
      <c r="BP144" s="64"/>
      <c r="BQ144" s="64"/>
      <c r="BR144" s="64"/>
      <c r="BS144" s="64"/>
      <c r="BT144" s="64"/>
      <c r="BU144" s="64"/>
      <c r="BV144" s="241"/>
    </row>
    <row r="145" spans="1:110" hidden="1" x14ac:dyDescent="0.2">
      <c r="A145" s="603"/>
      <c r="B145" s="603"/>
      <c r="C145" s="604"/>
      <c r="D145" s="64"/>
      <c r="E145" s="64"/>
      <c r="F145" s="64"/>
      <c r="G145" s="64"/>
      <c r="H145" s="317" t="s">
        <v>37</v>
      </c>
      <c r="I145" s="72">
        <f>SUM(AI28:AI67)</f>
        <v>0</v>
      </c>
      <c r="J145" s="331" t="s">
        <v>302</v>
      </c>
      <c r="K145" s="65"/>
      <c r="L145" s="65"/>
      <c r="M145" s="65"/>
      <c r="N145" s="65"/>
      <c r="O145" s="327"/>
      <c r="P145" s="327"/>
      <c r="Q145" s="65"/>
      <c r="R145" s="64"/>
      <c r="S145" s="64"/>
      <c r="T145" s="64"/>
      <c r="V145" s="64"/>
      <c r="W145" s="64"/>
      <c r="X145" s="64"/>
      <c r="Y145" s="64"/>
      <c r="Z145" s="64"/>
      <c r="AA145" s="64"/>
      <c r="AB145" s="66"/>
      <c r="AC145" s="66"/>
      <c r="AD145" s="64"/>
      <c r="AE145" s="64"/>
      <c r="AF145" s="64"/>
      <c r="AG145" s="64"/>
      <c r="AH145" s="64"/>
      <c r="AI145" s="64"/>
      <c r="AJ145" s="64"/>
      <c r="AK145" s="64"/>
      <c r="AL145" s="64"/>
      <c r="AM145" s="64"/>
      <c r="AN145" s="64"/>
      <c r="AO145" s="64"/>
      <c r="AP145" s="64"/>
      <c r="AQ145" s="64"/>
      <c r="AR145" s="64"/>
      <c r="AS145" s="64"/>
      <c r="AT145" s="64"/>
      <c r="AU145" s="64"/>
      <c r="AV145" s="64"/>
      <c r="AW145" s="64"/>
      <c r="AX145" s="64"/>
      <c r="AY145" s="64"/>
      <c r="AZ145" s="64"/>
      <c r="BA145" s="64"/>
      <c r="BB145" s="64"/>
      <c r="BC145" s="64"/>
      <c r="BD145" s="64"/>
      <c r="BE145" s="64"/>
      <c r="BF145" s="64"/>
      <c r="BG145" s="327"/>
      <c r="BH145" s="64"/>
      <c r="BI145" s="64"/>
      <c r="BJ145" s="64"/>
      <c r="BK145" s="64"/>
      <c r="BL145" s="64"/>
      <c r="BM145" s="64"/>
      <c r="BN145" s="64"/>
      <c r="BO145" s="64"/>
      <c r="BP145" s="64"/>
      <c r="BQ145" s="64"/>
      <c r="BR145" s="64"/>
      <c r="BS145" s="64"/>
      <c r="BT145" s="64"/>
      <c r="BU145" s="64"/>
      <c r="BV145" s="241"/>
    </row>
    <row r="146" spans="1:110" hidden="1" x14ac:dyDescent="0.2">
      <c r="A146" s="603"/>
      <c r="B146" s="603"/>
      <c r="C146" s="604"/>
      <c r="D146" s="64"/>
      <c r="E146" s="64"/>
      <c r="F146" s="64"/>
      <c r="G146" s="64"/>
      <c r="H146" s="64"/>
      <c r="I146" s="72"/>
      <c r="J146" s="327"/>
      <c r="K146" s="65"/>
      <c r="L146" s="65"/>
      <c r="M146" s="65"/>
      <c r="N146" s="65"/>
      <c r="O146" s="327"/>
      <c r="P146" s="327"/>
      <c r="Q146" s="65"/>
      <c r="R146" s="64"/>
      <c r="S146" s="64"/>
      <c r="T146" s="64"/>
      <c r="V146" s="64"/>
      <c r="W146" s="64"/>
      <c r="X146" s="64"/>
      <c r="Y146" s="64"/>
      <c r="Z146" s="64"/>
      <c r="AA146" s="64"/>
      <c r="AB146" s="66"/>
      <c r="AC146" s="66"/>
      <c r="AD146" s="64"/>
      <c r="AE146" s="64"/>
      <c r="AF146" s="64"/>
      <c r="AG146" s="64"/>
      <c r="AH146" s="64"/>
      <c r="AI146" s="64"/>
      <c r="AJ146" s="64"/>
      <c r="AK146" s="64"/>
      <c r="AL146" s="64"/>
      <c r="AM146" s="64"/>
      <c r="AN146" s="64"/>
      <c r="AO146" s="64"/>
      <c r="AP146" s="64"/>
      <c r="AQ146" s="64"/>
      <c r="AR146" s="64"/>
      <c r="AS146" s="64"/>
      <c r="AT146" s="64"/>
      <c r="AU146" s="64"/>
      <c r="AV146" s="64"/>
      <c r="AW146" s="64"/>
      <c r="AX146" s="64"/>
      <c r="AY146" s="64"/>
      <c r="AZ146" s="64"/>
      <c r="BA146" s="64"/>
      <c r="BB146" s="64"/>
      <c r="BC146" s="64"/>
      <c r="BD146" s="64"/>
      <c r="BE146" s="64"/>
      <c r="BF146" s="64"/>
      <c r="BG146" s="327"/>
      <c r="BH146" s="64"/>
      <c r="BI146" s="64"/>
      <c r="BJ146" s="64"/>
      <c r="BK146" s="64"/>
      <c r="BL146" s="64"/>
      <c r="BM146" s="64"/>
      <c r="BN146" s="64"/>
      <c r="BO146" s="64"/>
      <c r="BP146" s="64"/>
      <c r="BQ146" s="64"/>
      <c r="BR146" s="64"/>
      <c r="BS146" s="64"/>
      <c r="BT146" s="64"/>
      <c r="BU146" s="64"/>
      <c r="BV146" s="241"/>
    </row>
    <row r="147" spans="1:110" hidden="1" x14ac:dyDescent="0.2">
      <c r="A147" s="603"/>
      <c r="B147" s="603"/>
      <c r="C147" s="604"/>
      <c r="D147" s="64"/>
      <c r="E147" s="64"/>
      <c r="F147" s="64"/>
      <c r="G147" s="64"/>
      <c r="H147" s="249" t="s">
        <v>241</v>
      </c>
      <c r="I147" s="72"/>
      <c r="J147" s="327"/>
      <c r="K147" s="65"/>
      <c r="L147" s="65"/>
      <c r="M147" s="65"/>
      <c r="N147" s="65"/>
      <c r="O147" s="327"/>
      <c r="P147" s="327"/>
      <c r="Q147" s="65"/>
      <c r="R147" s="249" t="s">
        <v>254</v>
      </c>
      <c r="S147" s="64"/>
      <c r="T147" s="64"/>
      <c r="V147" s="64"/>
      <c r="W147" s="64"/>
      <c r="X147" s="64"/>
      <c r="Y147" s="64"/>
      <c r="Z147" s="64"/>
      <c r="AA147" s="64"/>
      <c r="AB147" s="66"/>
      <c r="AC147" s="66"/>
      <c r="AD147" s="64"/>
      <c r="AE147" s="64"/>
      <c r="AF147" s="64"/>
      <c r="AG147" s="64"/>
      <c r="AH147" s="64"/>
      <c r="AI147" s="64"/>
      <c r="AJ147" s="64"/>
      <c r="AK147" s="64"/>
      <c r="AL147" s="64"/>
      <c r="AM147" s="64"/>
      <c r="AN147" s="64"/>
      <c r="AO147" s="64"/>
      <c r="AP147" s="64"/>
      <c r="AQ147" s="64"/>
      <c r="AR147" s="64"/>
      <c r="AS147" s="64"/>
      <c r="AT147" s="64"/>
      <c r="AU147" s="64"/>
      <c r="AV147" s="64"/>
      <c r="AW147" s="64"/>
      <c r="AX147" s="64"/>
      <c r="AY147" s="64"/>
      <c r="AZ147" s="64"/>
      <c r="BA147" s="64"/>
      <c r="BB147" s="64"/>
      <c r="BC147" s="64"/>
      <c r="BD147" s="64"/>
      <c r="BE147" s="64"/>
      <c r="BF147" s="64"/>
      <c r="BG147" s="327"/>
      <c r="BH147" s="64"/>
      <c r="BI147" s="64"/>
      <c r="BJ147" s="64"/>
      <c r="BK147" s="64"/>
      <c r="BL147" s="64"/>
      <c r="BM147" s="64"/>
      <c r="BN147" s="64"/>
      <c r="BO147" s="64"/>
      <c r="BP147" s="64"/>
      <c r="BQ147" s="64"/>
      <c r="BR147" s="64"/>
      <c r="BS147" s="64"/>
      <c r="BT147" s="64"/>
      <c r="BU147" s="64"/>
      <c r="BV147" s="241"/>
    </row>
    <row r="148" spans="1:110" hidden="1" x14ac:dyDescent="0.2">
      <c r="A148" s="603"/>
      <c r="B148" s="603"/>
      <c r="C148" s="604"/>
      <c r="D148" s="64"/>
      <c r="E148" s="64"/>
      <c r="F148" s="64"/>
      <c r="G148" s="64"/>
      <c r="H148" s="317" t="s">
        <v>211</v>
      </c>
      <c r="I148" s="72" t="str">
        <f>S99</f>
        <v/>
      </c>
      <c r="J148" s="331" t="s">
        <v>303</v>
      </c>
      <c r="K148" s="65"/>
      <c r="L148" s="65"/>
      <c r="M148" s="65"/>
      <c r="N148" s="65"/>
      <c r="O148" s="327"/>
      <c r="P148" s="327"/>
      <c r="Q148" s="65"/>
      <c r="R148" s="64" t="b">
        <f>AND(I136&gt;I148)</f>
        <v>0</v>
      </c>
      <c r="S148" s="476" t="s">
        <v>415</v>
      </c>
      <c r="T148" s="64"/>
      <c r="V148" s="64"/>
      <c r="W148" s="64"/>
      <c r="X148" s="64"/>
      <c r="Y148" s="64"/>
      <c r="Z148" s="64"/>
      <c r="AA148" s="64"/>
      <c r="AB148" s="66"/>
      <c r="AC148" s="66"/>
      <c r="AD148" s="64"/>
      <c r="AE148" s="64"/>
      <c r="AF148" s="64"/>
      <c r="AG148" s="64"/>
      <c r="AH148" s="64"/>
      <c r="AI148" s="64"/>
      <c r="AJ148" s="64"/>
      <c r="AK148" s="64"/>
      <c r="AL148" s="64"/>
      <c r="AM148" s="64"/>
      <c r="AN148" s="64"/>
      <c r="AO148" s="64"/>
      <c r="AP148" s="64"/>
      <c r="AQ148" s="64"/>
      <c r="AR148" s="64"/>
      <c r="AS148" s="64"/>
      <c r="AT148" s="64"/>
      <c r="AU148" s="64"/>
      <c r="AV148" s="64"/>
      <c r="AW148" s="64"/>
      <c r="AX148" s="64"/>
      <c r="AY148" s="64"/>
      <c r="AZ148" s="64"/>
      <c r="BA148" s="64"/>
      <c r="BB148" s="64"/>
      <c r="BC148" s="64"/>
      <c r="BD148" s="64"/>
      <c r="BE148" s="64"/>
      <c r="BF148" s="64"/>
      <c r="BG148" s="327"/>
      <c r="BH148" s="64"/>
      <c r="BI148" s="64"/>
      <c r="BJ148" s="64"/>
      <c r="BK148" s="64"/>
      <c r="BL148" s="64"/>
      <c r="BM148" s="64"/>
      <c r="BN148" s="64"/>
      <c r="BO148" s="64"/>
      <c r="BP148" s="64"/>
      <c r="BQ148" s="64"/>
      <c r="BR148" s="64"/>
      <c r="BS148" s="64"/>
      <c r="BT148" s="64"/>
      <c r="BU148" s="64"/>
      <c r="BV148" s="241"/>
    </row>
    <row r="149" spans="1:110" hidden="1" x14ac:dyDescent="0.2">
      <c r="A149" s="603"/>
      <c r="B149" s="603"/>
      <c r="C149" s="604"/>
      <c r="D149" s="64"/>
      <c r="E149" s="64"/>
      <c r="F149" s="64"/>
      <c r="G149" s="64"/>
      <c r="H149" s="317" t="s">
        <v>37</v>
      </c>
      <c r="I149" s="72">
        <f>SUM(AN28:AN67)</f>
        <v>0</v>
      </c>
      <c r="J149" s="331" t="s">
        <v>302</v>
      </c>
      <c r="K149" s="65"/>
      <c r="L149" s="65"/>
      <c r="M149" s="65"/>
      <c r="N149" s="65"/>
      <c r="O149" s="327"/>
      <c r="P149" s="327"/>
      <c r="Q149" s="65"/>
      <c r="R149" s="64"/>
      <c r="S149" s="64"/>
      <c r="T149" s="64"/>
      <c r="V149" s="64"/>
      <c r="W149" s="64"/>
      <c r="X149" s="64"/>
      <c r="Y149" s="64"/>
      <c r="Z149" s="64"/>
      <c r="AA149" s="64"/>
      <c r="AB149" s="66"/>
      <c r="AC149" s="66"/>
      <c r="AD149" s="64"/>
      <c r="AE149" s="64"/>
      <c r="AF149" s="64"/>
      <c r="AG149" s="64"/>
      <c r="AH149" s="64"/>
      <c r="AI149" s="64"/>
      <c r="AJ149" s="64"/>
      <c r="AK149" s="64"/>
      <c r="AL149" s="64"/>
      <c r="AM149" s="64"/>
      <c r="AN149" s="64"/>
      <c r="AO149" s="64"/>
      <c r="AP149" s="64"/>
      <c r="AQ149" s="64"/>
      <c r="AR149" s="64"/>
      <c r="AS149" s="64"/>
      <c r="AT149" s="64"/>
      <c r="AU149" s="64"/>
      <c r="AV149" s="64"/>
      <c r="AW149" s="64"/>
      <c r="AX149" s="64"/>
      <c r="AY149" s="64"/>
      <c r="AZ149" s="64"/>
      <c r="BA149" s="64"/>
      <c r="BB149" s="64"/>
      <c r="BC149" s="64"/>
      <c r="BD149" s="64"/>
      <c r="BE149" s="64"/>
      <c r="BF149" s="64"/>
      <c r="BG149" s="327"/>
      <c r="BH149" s="64"/>
      <c r="BI149" s="64"/>
      <c r="BJ149" s="64"/>
      <c r="BK149" s="64"/>
      <c r="BL149" s="64"/>
      <c r="BM149" s="64"/>
      <c r="BN149" s="64"/>
      <c r="BO149" s="64"/>
      <c r="BP149" s="64"/>
      <c r="BQ149" s="64"/>
      <c r="BR149" s="64"/>
      <c r="BS149" s="64"/>
      <c r="BT149" s="64"/>
      <c r="BU149" s="64"/>
      <c r="BV149" s="241"/>
    </row>
    <row r="150" spans="1:110" hidden="1" x14ac:dyDescent="0.2">
      <c r="A150" s="603"/>
      <c r="B150" s="603"/>
      <c r="C150" s="604"/>
      <c r="D150" s="64"/>
      <c r="E150" s="64"/>
      <c r="F150" s="64"/>
      <c r="G150" s="64"/>
      <c r="H150" s="64"/>
      <c r="I150" s="72"/>
      <c r="J150" s="327"/>
      <c r="K150" s="65"/>
      <c r="L150" s="65"/>
      <c r="M150" s="65"/>
      <c r="N150" s="65"/>
      <c r="O150" s="327"/>
      <c r="P150" s="327"/>
      <c r="Q150" s="65"/>
      <c r="R150" s="64"/>
      <c r="S150" s="64"/>
      <c r="T150" s="64"/>
      <c r="V150" s="64"/>
      <c r="W150" s="64"/>
      <c r="X150" s="64"/>
      <c r="Y150" s="64"/>
      <c r="Z150" s="64"/>
      <c r="AA150" s="64"/>
      <c r="AB150" s="66"/>
      <c r="AC150" s="66"/>
      <c r="AD150" s="64"/>
      <c r="AE150" s="64"/>
      <c r="AF150" s="64"/>
      <c r="AG150" s="64"/>
      <c r="AH150" s="64"/>
      <c r="AI150" s="64"/>
      <c r="AJ150" s="64"/>
      <c r="AK150" s="64"/>
      <c r="AL150" s="64"/>
      <c r="AM150" s="64"/>
      <c r="AN150" s="64"/>
      <c r="AO150" s="64"/>
      <c r="AP150" s="64"/>
      <c r="AQ150" s="64"/>
      <c r="AR150" s="64"/>
      <c r="AS150" s="64"/>
      <c r="AT150" s="64"/>
      <c r="AU150" s="64"/>
      <c r="AV150" s="64"/>
      <c r="AW150" s="64"/>
      <c r="AX150" s="64"/>
      <c r="AY150" s="64"/>
      <c r="AZ150" s="64"/>
      <c r="BA150" s="64"/>
      <c r="BB150" s="64"/>
      <c r="BC150" s="64"/>
      <c r="BD150" s="64"/>
      <c r="BE150" s="64"/>
      <c r="BF150" s="64"/>
      <c r="BG150" s="327"/>
      <c r="BH150" s="64"/>
      <c r="BI150" s="64"/>
      <c r="BJ150" s="64"/>
      <c r="BK150" s="64"/>
      <c r="BL150" s="64"/>
      <c r="BM150" s="64"/>
      <c r="BN150" s="64"/>
      <c r="BO150" s="64"/>
      <c r="BP150" s="64"/>
      <c r="BQ150" s="64"/>
      <c r="BR150" s="64"/>
      <c r="BS150" s="64"/>
      <c r="BT150" s="64"/>
      <c r="BU150" s="64"/>
      <c r="BV150" s="241"/>
    </row>
    <row r="151" spans="1:110" hidden="1" x14ac:dyDescent="0.2">
      <c r="A151" s="603"/>
      <c r="B151" s="603"/>
      <c r="C151" s="604"/>
      <c r="D151" s="64"/>
      <c r="E151" s="64"/>
      <c r="F151" s="64"/>
      <c r="G151" s="64"/>
      <c r="H151" s="249" t="s">
        <v>242</v>
      </c>
      <c r="I151" s="72"/>
      <c r="J151" s="327"/>
      <c r="K151" s="65"/>
      <c r="L151" s="65"/>
      <c r="M151" s="65"/>
      <c r="N151" s="65"/>
      <c r="O151" s="327"/>
      <c r="P151" s="327"/>
      <c r="Q151" s="65"/>
      <c r="R151" s="249" t="s">
        <v>255</v>
      </c>
      <c r="S151" s="64"/>
      <c r="T151" s="64"/>
      <c r="V151" s="64"/>
      <c r="W151" s="64"/>
      <c r="X151" s="64"/>
      <c r="Y151" s="64"/>
      <c r="Z151" s="64"/>
      <c r="AA151" s="64"/>
      <c r="AB151" s="66"/>
      <c r="AC151" s="66"/>
      <c r="AD151" s="64"/>
      <c r="AE151" s="64"/>
      <c r="AF151" s="64"/>
      <c r="AG151" s="64"/>
      <c r="AH151" s="64"/>
      <c r="AI151" s="64"/>
      <c r="AJ151" s="64"/>
      <c r="AK151" s="64"/>
      <c r="AL151" s="64"/>
      <c r="AM151" s="64"/>
      <c r="AN151" s="64"/>
      <c r="AO151" s="64"/>
      <c r="AP151" s="64"/>
      <c r="AQ151" s="64"/>
      <c r="AR151" s="64"/>
      <c r="AS151" s="64"/>
      <c r="AT151" s="64"/>
      <c r="AU151" s="64"/>
      <c r="AV151" s="64"/>
      <c r="AW151" s="64"/>
      <c r="AX151" s="64"/>
      <c r="AY151" s="64"/>
      <c r="AZ151" s="64"/>
      <c r="BA151" s="64"/>
      <c r="BB151" s="64"/>
      <c r="BC151" s="64"/>
      <c r="BD151" s="64"/>
      <c r="BE151" s="64"/>
      <c r="BF151" s="64"/>
      <c r="BG151" s="327"/>
      <c r="BH151" s="64"/>
      <c r="BI151" s="64"/>
      <c r="BJ151" s="64"/>
      <c r="BK151" s="64"/>
      <c r="BL151" s="64"/>
      <c r="BM151" s="64"/>
      <c r="BN151" s="64"/>
      <c r="BO151" s="64"/>
      <c r="BP151" s="64"/>
      <c r="BQ151" s="64"/>
      <c r="BR151" s="64"/>
      <c r="BS151" s="64"/>
      <c r="BT151" s="64"/>
      <c r="BU151" s="64"/>
      <c r="BV151" s="241"/>
    </row>
    <row r="152" spans="1:110" hidden="1" x14ac:dyDescent="0.2">
      <c r="A152" s="603"/>
      <c r="B152" s="603"/>
      <c r="C152" s="604"/>
      <c r="D152" s="64"/>
      <c r="E152" s="64"/>
      <c r="F152" s="64"/>
      <c r="G152" s="64"/>
      <c r="H152" s="317" t="s">
        <v>211</v>
      </c>
      <c r="I152" s="72" t="str">
        <f>S100</f>
        <v/>
      </c>
      <c r="J152" s="331" t="s">
        <v>303</v>
      </c>
      <c r="K152" s="65"/>
      <c r="L152" s="65"/>
      <c r="M152" s="65"/>
      <c r="N152" s="65"/>
      <c r="O152" s="327"/>
      <c r="P152" s="327"/>
      <c r="Q152" s="65"/>
      <c r="R152" s="64" t="b">
        <f>AND(I140&gt;I152)</f>
        <v>0</v>
      </c>
      <c r="S152" s="476" t="s">
        <v>416</v>
      </c>
      <c r="T152" s="64"/>
      <c r="V152" s="64"/>
      <c r="W152" s="64"/>
      <c r="X152" s="64"/>
      <c r="Y152" s="64"/>
      <c r="Z152" s="64"/>
      <c r="AA152" s="64"/>
      <c r="AB152" s="66"/>
      <c r="AC152" s="66"/>
      <c r="AD152" s="64"/>
      <c r="AE152" s="64"/>
      <c r="AF152" s="64"/>
      <c r="AG152" s="64"/>
      <c r="AH152" s="64"/>
      <c r="AI152" s="64"/>
      <c r="AJ152" s="64"/>
      <c r="AK152" s="64"/>
      <c r="AL152" s="64"/>
      <c r="AM152" s="64"/>
      <c r="AN152" s="64"/>
      <c r="AO152" s="64"/>
      <c r="AP152" s="64"/>
      <c r="AQ152" s="64"/>
      <c r="AR152" s="64"/>
      <c r="AS152" s="64"/>
      <c r="AT152" s="64"/>
      <c r="AU152" s="64"/>
      <c r="AV152" s="64"/>
      <c r="AW152" s="64"/>
      <c r="AX152" s="64"/>
      <c r="AY152" s="64"/>
      <c r="AZ152" s="64"/>
      <c r="BA152" s="64"/>
      <c r="BB152" s="64"/>
      <c r="BC152" s="64"/>
      <c r="BD152" s="64"/>
      <c r="BE152" s="64"/>
      <c r="BF152" s="64"/>
      <c r="BG152" s="327"/>
      <c r="BH152" s="64"/>
      <c r="BI152" s="64"/>
      <c r="BJ152" s="64"/>
      <c r="BK152" s="64"/>
      <c r="BL152" s="64"/>
      <c r="BM152" s="64"/>
      <c r="BN152" s="64"/>
      <c r="BO152" s="64"/>
      <c r="BP152" s="64"/>
      <c r="BQ152" s="64"/>
      <c r="BR152" s="64"/>
      <c r="BS152" s="64"/>
      <c r="BT152" s="64"/>
      <c r="BU152" s="64"/>
      <c r="BV152" s="241"/>
    </row>
    <row r="153" spans="1:110" hidden="1" x14ac:dyDescent="0.2">
      <c r="A153" s="603"/>
      <c r="B153" s="603"/>
      <c r="C153" s="604"/>
      <c r="D153" s="64"/>
      <c r="E153" s="64"/>
      <c r="F153" s="64"/>
      <c r="G153" s="64"/>
      <c r="H153" s="317" t="s">
        <v>37</v>
      </c>
      <c r="I153" s="72">
        <f>SUM(AS28:AS67)</f>
        <v>0</v>
      </c>
      <c r="J153" s="331" t="s">
        <v>302</v>
      </c>
      <c r="K153" s="65"/>
      <c r="L153" s="65"/>
      <c r="M153" s="65"/>
      <c r="N153" s="65"/>
      <c r="O153" s="327"/>
      <c r="P153" s="327"/>
      <c r="Q153" s="65"/>
      <c r="R153" s="64"/>
      <c r="S153" s="64"/>
      <c r="T153" s="64"/>
      <c r="V153" s="64"/>
      <c r="W153" s="64"/>
      <c r="X153" s="64"/>
      <c r="Y153" s="64"/>
      <c r="Z153" s="64"/>
      <c r="AA153" s="64"/>
      <c r="AB153" s="66"/>
      <c r="AC153" s="66"/>
      <c r="AD153" s="64"/>
      <c r="AE153" s="64"/>
      <c r="AF153" s="64"/>
      <c r="AG153" s="64"/>
      <c r="AH153" s="64"/>
      <c r="AI153" s="64"/>
      <c r="AJ153" s="64"/>
      <c r="AK153" s="64"/>
      <c r="AL153" s="64"/>
      <c r="AM153" s="64"/>
      <c r="AN153" s="64"/>
      <c r="AO153" s="64"/>
      <c r="AP153" s="64"/>
      <c r="AQ153" s="64"/>
      <c r="AR153" s="64"/>
      <c r="AS153" s="64"/>
      <c r="AT153" s="64"/>
      <c r="AU153" s="64"/>
      <c r="AV153" s="64"/>
      <c r="AW153" s="64"/>
      <c r="AX153" s="64"/>
      <c r="AY153" s="64"/>
      <c r="AZ153" s="64"/>
      <c r="BA153" s="64"/>
      <c r="BB153" s="64"/>
      <c r="BC153" s="64"/>
      <c r="BD153" s="64"/>
      <c r="BE153" s="64"/>
      <c r="BF153" s="64"/>
      <c r="BG153" s="327"/>
      <c r="BH153" s="64"/>
      <c r="BI153" s="64"/>
      <c r="BJ153" s="64"/>
      <c r="BK153" s="64"/>
      <c r="BL153" s="64"/>
      <c r="BM153" s="64"/>
      <c r="BN153" s="64"/>
      <c r="BO153" s="64"/>
      <c r="BP153" s="64"/>
      <c r="BQ153" s="64"/>
      <c r="BR153" s="64"/>
      <c r="BS153" s="64"/>
      <c r="BT153" s="64"/>
      <c r="BU153" s="64"/>
      <c r="BV153" s="241"/>
    </row>
    <row r="154" spans="1:110" hidden="1" x14ac:dyDescent="0.2">
      <c r="A154" s="603"/>
      <c r="B154" s="603"/>
      <c r="C154" s="604"/>
      <c r="D154" s="64"/>
      <c r="E154" s="64"/>
      <c r="F154" s="64"/>
      <c r="G154" s="64"/>
      <c r="H154" s="64"/>
      <c r="I154" s="77"/>
      <c r="J154" s="65"/>
      <c r="K154" s="65"/>
      <c r="L154" s="65"/>
      <c r="M154" s="65"/>
      <c r="N154" s="65"/>
      <c r="O154" s="327"/>
      <c r="P154" s="327"/>
      <c r="Q154" s="65"/>
      <c r="R154" s="64"/>
      <c r="S154" s="64"/>
      <c r="T154" s="64"/>
      <c r="V154" s="64"/>
      <c r="W154" s="64"/>
      <c r="X154" s="64"/>
      <c r="Y154" s="64"/>
      <c r="Z154" s="64"/>
      <c r="AA154" s="64"/>
      <c r="AB154" s="66"/>
      <c r="AC154" s="66"/>
      <c r="AD154" s="64"/>
      <c r="AE154" s="64"/>
      <c r="AF154" s="64"/>
      <c r="AG154" s="64"/>
      <c r="AH154" s="64"/>
      <c r="AI154" s="64"/>
      <c r="AJ154" s="64"/>
      <c r="AK154" s="64"/>
      <c r="AL154" s="64"/>
      <c r="AM154" s="64"/>
      <c r="AN154" s="64"/>
      <c r="AO154" s="64"/>
      <c r="AP154" s="64"/>
      <c r="AQ154" s="64"/>
      <c r="AR154" s="64"/>
      <c r="AS154" s="64"/>
      <c r="AT154" s="64"/>
      <c r="AU154" s="64"/>
      <c r="AV154" s="64"/>
      <c r="AW154" s="64"/>
      <c r="AX154" s="64"/>
      <c r="AY154" s="64"/>
      <c r="AZ154" s="64"/>
      <c r="BA154" s="64"/>
      <c r="BB154" s="64"/>
      <c r="BC154" s="64"/>
      <c r="BD154" s="64"/>
      <c r="BE154" s="64"/>
      <c r="BF154" s="64"/>
      <c r="BG154" s="327"/>
      <c r="BH154" s="64"/>
      <c r="BI154" s="64"/>
      <c r="BJ154" s="64"/>
      <c r="BK154" s="64"/>
      <c r="BL154" s="64"/>
      <c r="BM154" s="64"/>
      <c r="BN154" s="64"/>
      <c r="BO154" s="64"/>
      <c r="BP154" s="64"/>
      <c r="BQ154" s="64"/>
      <c r="BR154" s="64"/>
      <c r="BS154" s="64"/>
      <c r="BT154" s="64"/>
      <c r="BU154" s="64"/>
      <c r="BV154" s="241"/>
    </row>
    <row r="155" spans="1:110" hidden="1" x14ac:dyDescent="0.2">
      <c r="A155" s="603"/>
      <c r="B155" s="603"/>
      <c r="C155" s="604"/>
      <c r="D155" s="64"/>
      <c r="E155" s="64"/>
      <c r="F155" s="64"/>
      <c r="G155" s="64"/>
      <c r="H155" s="64"/>
      <c r="I155" s="77"/>
      <c r="J155" s="65"/>
      <c r="K155" s="65"/>
      <c r="L155" s="65"/>
      <c r="M155" s="65"/>
      <c r="N155" s="65"/>
      <c r="O155" s="327"/>
      <c r="P155" s="327"/>
      <c r="Q155" s="65"/>
      <c r="R155" s="64"/>
      <c r="S155" s="64"/>
      <c r="T155" s="64"/>
      <c r="V155" s="64"/>
      <c r="W155" s="64"/>
      <c r="X155" s="64"/>
      <c r="Y155" s="64"/>
      <c r="Z155" s="64"/>
      <c r="AA155" s="64"/>
      <c r="AB155" s="66"/>
      <c r="AC155" s="66"/>
      <c r="AD155" s="64"/>
      <c r="AE155" s="64"/>
      <c r="AF155" s="64"/>
      <c r="AG155" s="64"/>
      <c r="AH155" s="64"/>
      <c r="AI155" s="64"/>
      <c r="AJ155" s="64"/>
      <c r="AK155" s="64"/>
      <c r="AL155" s="64"/>
      <c r="AM155" s="64"/>
      <c r="AN155" s="64"/>
      <c r="AO155" s="64"/>
      <c r="AP155" s="64"/>
      <c r="AQ155" s="64"/>
      <c r="AR155" s="64"/>
      <c r="AS155" s="64"/>
      <c r="AT155" s="64"/>
      <c r="AU155" s="64"/>
      <c r="AV155" s="64"/>
      <c r="AW155" s="64"/>
      <c r="AX155" s="64"/>
      <c r="AY155" s="64"/>
      <c r="AZ155" s="64"/>
      <c r="BA155" s="64"/>
      <c r="BB155" s="64"/>
      <c r="BC155" s="64"/>
      <c r="BD155" s="64"/>
      <c r="BE155" s="64"/>
      <c r="BF155" s="64"/>
      <c r="BG155" s="327"/>
      <c r="BH155" s="64"/>
      <c r="BI155" s="64"/>
      <c r="BJ155" s="64"/>
      <c r="BK155" s="64"/>
      <c r="BL155" s="64"/>
      <c r="BM155" s="64"/>
      <c r="BN155" s="64"/>
      <c r="BO155" s="64"/>
      <c r="BP155" s="64"/>
      <c r="BQ155" s="64"/>
      <c r="BR155" s="64"/>
      <c r="BS155" s="64"/>
      <c r="BT155" s="64"/>
      <c r="BU155" s="64"/>
      <c r="BV155" s="241"/>
    </row>
    <row r="156" spans="1:110" hidden="1" x14ac:dyDescent="0.2">
      <c r="A156" s="603"/>
      <c r="B156" s="603"/>
      <c r="C156" s="604"/>
      <c r="D156" s="64"/>
      <c r="E156" s="64"/>
      <c r="F156" s="64"/>
      <c r="G156" s="64"/>
      <c r="H156" s="64"/>
      <c r="I156" s="104"/>
      <c r="J156" s="65"/>
      <c r="K156" s="65"/>
      <c r="L156" s="65"/>
      <c r="M156" s="65"/>
      <c r="N156" s="65"/>
      <c r="O156" s="327"/>
      <c r="P156" s="327"/>
      <c r="Q156" s="65"/>
      <c r="R156" s="64"/>
      <c r="S156" s="64"/>
      <c r="T156" s="64"/>
      <c r="V156" s="64"/>
      <c r="W156" s="64"/>
      <c r="X156" s="64"/>
      <c r="Y156" s="64"/>
      <c r="Z156" s="64"/>
      <c r="AA156" s="64"/>
      <c r="AB156" s="66"/>
      <c r="AC156" s="66"/>
      <c r="AD156" s="64"/>
      <c r="AE156" s="64"/>
      <c r="AF156" s="64"/>
      <c r="AG156" s="64"/>
      <c r="AH156" s="64"/>
      <c r="AI156" s="64"/>
      <c r="AJ156" s="64"/>
      <c r="AK156" s="64"/>
      <c r="AL156" s="64"/>
      <c r="AM156" s="64"/>
      <c r="AN156" s="64"/>
      <c r="AO156" s="64"/>
      <c r="AP156" s="64"/>
      <c r="AQ156" s="64"/>
      <c r="AR156" s="64"/>
      <c r="AS156" s="64"/>
      <c r="AT156" s="64"/>
      <c r="AU156" s="64"/>
      <c r="AV156" s="64"/>
      <c r="AW156" s="64"/>
      <c r="AX156" s="64"/>
      <c r="AY156" s="64"/>
      <c r="AZ156" s="64"/>
      <c r="BA156" s="64"/>
      <c r="BB156" s="64"/>
      <c r="BC156" s="64"/>
      <c r="BD156" s="64"/>
      <c r="BE156" s="64"/>
      <c r="BF156" s="64"/>
      <c r="BG156" s="327"/>
      <c r="BH156" s="64"/>
      <c r="BI156" s="64"/>
      <c r="BJ156" s="64"/>
      <c r="BK156" s="64"/>
      <c r="BL156" s="64"/>
      <c r="BM156" s="64"/>
      <c r="BN156" s="64"/>
      <c r="BO156" s="64"/>
      <c r="BP156" s="64"/>
      <c r="BQ156" s="64"/>
      <c r="BR156" s="64"/>
      <c r="BS156" s="64"/>
      <c r="BT156" s="64"/>
      <c r="BU156" s="64"/>
      <c r="BV156" s="241"/>
    </row>
    <row r="157" spans="1:110" hidden="1" x14ac:dyDescent="0.2">
      <c r="A157" s="603"/>
      <c r="B157" s="603"/>
      <c r="C157" s="604"/>
      <c r="D157" s="64"/>
      <c r="E157" s="64"/>
      <c r="F157" s="64"/>
      <c r="G157" s="64"/>
      <c r="H157" s="64"/>
      <c r="I157" s="104"/>
      <c r="J157" s="65"/>
      <c r="K157" s="65"/>
      <c r="L157" s="65"/>
      <c r="M157" s="65"/>
      <c r="N157" s="65"/>
      <c r="O157" s="327"/>
      <c r="P157" s="327"/>
      <c r="Q157" s="65"/>
      <c r="R157" s="64"/>
      <c r="S157" s="64"/>
      <c r="T157" s="64"/>
      <c r="V157" s="64"/>
      <c r="W157" s="64"/>
      <c r="X157" s="64"/>
      <c r="Y157" s="64"/>
      <c r="Z157" s="64"/>
      <c r="AA157" s="64"/>
      <c r="AB157" s="66"/>
      <c r="AC157" s="66"/>
      <c r="AD157" s="64"/>
      <c r="AE157" s="64"/>
      <c r="AF157" s="64"/>
      <c r="AG157" s="64"/>
      <c r="AH157" s="64"/>
      <c r="AI157" s="64"/>
      <c r="AJ157" s="64"/>
      <c r="AK157" s="64"/>
      <c r="AL157" s="64"/>
      <c r="AM157" s="64"/>
      <c r="AN157" s="64"/>
      <c r="AO157" s="64"/>
      <c r="AP157" s="64"/>
      <c r="AQ157" s="64"/>
      <c r="AR157" s="64"/>
      <c r="AS157" s="64"/>
      <c r="AT157" s="64"/>
      <c r="AU157" s="64"/>
      <c r="AV157" s="64"/>
      <c r="AW157" s="64"/>
      <c r="AX157" s="64"/>
      <c r="AY157" s="64"/>
      <c r="AZ157" s="64"/>
      <c r="BA157" s="64"/>
      <c r="BB157" s="64"/>
      <c r="BC157" s="64"/>
      <c r="BD157" s="64"/>
      <c r="BE157" s="64"/>
      <c r="BF157" s="64"/>
      <c r="BG157" s="327"/>
      <c r="BH157" s="64"/>
      <c r="BI157" s="64"/>
      <c r="BJ157" s="64"/>
      <c r="BK157" s="64"/>
      <c r="BL157" s="64"/>
      <c r="BM157" s="64"/>
      <c r="BN157" s="64"/>
      <c r="BO157" s="64"/>
      <c r="BP157" s="64"/>
      <c r="BQ157" s="64"/>
      <c r="BR157" s="64"/>
      <c r="BS157" s="64"/>
      <c r="BT157" s="64"/>
      <c r="BU157" s="64"/>
      <c r="BV157" s="241"/>
    </row>
    <row r="158" spans="1:110" hidden="1" x14ac:dyDescent="0.2"/>
    <row r="159" spans="1:110" x14ac:dyDescent="0.2">
      <c r="A159" s="64"/>
      <c r="B159" s="64"/>
      <c r="C159" s="142"/>
      <c r="D159" s="64"/>
      <c r="E159" s="64"/>
      <c r="F159" s="64"/>
      <c r="G159" s="64"/>
      <c r="H159" s="64"/>
      <c r="I159" s="64"/>
      <c r="J159" s="65"/>
      <c r="K159" s="65"/>
      <c r="L159" s="65"/>
      <c r="M159" s="65"/>
      <c r="N159" s="65"/>
      <c r="O159" s="327"/>
      <c r="P159" s="327"/>
      <c r="Q159" s="65"/>
      <c r="R159" s="64"/>
      <c r="S159" s="64"/>
      <c r="T159" s="64"/>
      <c r="U159" s="328"/>
      <c r="V159" s="64"/>
      <c r="W159" s="64"/>
      <c r="X159" s="64"/>
      <c r="Y159" s="64"/>
      <c r="Z159" s="64"/>
      <c r="AA159" s="64"/>
      <c r="AB159" s="66"/>
      <c r="AC159" s="66"/>
      <c r="AD159" s="64"/>
      <c r="AE159" s="64"/>
      <c r="AF159" s="64"/>
      <c r="AG159" s="64"/>
      <c r="AH159" s="64"/>
      <c r="AI159" s="64"/>
      <c r="AJ159" s="64"/>
      <c r="AK159" s="64"/>
      <c r="AL159" s="64"/>
      <c r="AM159" s="64"/>
      <c r="AN159" s="64"/>
      <c r="AO159" s="64"/>
      <c r="AP159" s="64"/>
      <c r="AQ159" s="64"/>
      <c r="AR159" s="64"/>
      <c r="AS159" s="64"/>
      <c r="AT159" s="64"/>
      <c r="AU159" s="64"/>
      <c r="AV159" s="64"/>
      <c r="AW159" s="64"/>
      <c r="AX159" s="64"/>
      <c r="AY159" s="64"/>
      <c r="AZ159" s="64"/>
      <c r="BA159" s="64"/>
      <c r="BB159" s="64"/>
      <c r="BC159" s="64"/>
      <c r="BD159" s="64"/>
      <c r="BE159" s="64"/>
      <c r="BF159" s="64"/>
      <c r="BG159" s="327"/>
      <c r="BH159" s="64"/>
      <c r="BI159" s="64"/>
      <c r="BJ159" s="64"/>
      <c r="BK159" s="64"/>
      <c r="BL159" s="64"/>
      <c r="BM159" s="64"/>
      <c r="BN159" s="64"/>
      <c r="BO159" s="64"/>
      <c r="BP159" s="64"/>
      <c r="BQ159" s="64"/>
      <c r="BR159" s="64"/>
      <c r="BS159" s="64"/>
      <c r="BT159" s="64"/>
      <c r="BU159" s="64"/>
      <c r="BV159" s="241"/>
      <c r="BW159" s="64"/>
      <c r="BX159" s="64"/>
      <c r="BY159" s="64"/>
      <c r="BZ159" s="64"/>
      <c r="CA159" s="64"/>
      <c r="CB159" s="64"/>
      <c r="CC159" s="64"/>
      <c r="CD159" s="64"/>
      <c r="CF159" s="64"/>
      <c r="CG159" s="64"/>
      <c r="CH159" s="64"/>
      <c r="CI159" s="64"/>
      <c r="CJ159" s="64"/>
      <c r="CK159" s="64"/>
      <c r="CL159" s="64"/>
      <c r="CM159" s="64"/>
      <c r="CN159" s="64"/>
      <c r="CO159" s="64"/>
      <c r="CP159" s="64"/>
      <c r="CQ159" s="64"/>
      <c r="CR159" s="64"/>
      <c r="CS159" s="64"/>
      <c r="CT159" s="64"/>
      <c r="CU159" s="64"/>
      <c r="CV159" s="64"/>
      <c r="CW159" s="64"/>
      <c r="CX159" s="64"/>
      <c r="CY159" s="64"/>
      <c r="CZ159" s="64"/>
      <c r="DA159" s="64"/>
      <c r="DB159" s="64"/>
      <c r="DC159" s="64"/>
      <c r="DD159" s="64"/>
      <c r="DE159" s="64"/>
      <c r="DF159" s="64"/>
    </row>
    <row r="160" spans="1:110" x14ac:dyDescent="0.2">
      <c r="A160" s="64"/>
      <c r="B160" s="64"/>
      <c r="C160" s="142"/>
      <c r="D160" s="64"/>
      <c r="E160" s="64"/>
      <c r="F160" s="64"/>
      <c r="G160" s="64"/>
      <c r="H160" s="64"/>
      <c r="I160" s="64"/>
      <c r="J160" s="65"/>
      <c r="K160" s="65"/>
      <c r="L160" s="65"/>
      <c r="M160" s="65"/>
      <c r="N160" s="65"/>
      <c r="O160" s="327"/>
      <c r="P160" s="327"/>
      <c r="Q160" s="65"/>
      <c r="R160" s="64"/>
      <c r="S160" s="64"/>
      <c r="T160" s="64"/>
      <c r="U160" s="328"/>
      <c r="V160" s="64"/>
      <c r="W160" s="64"/>
      <c r="X160" s="64"/>
      <c r="Y160" s="64"/>
      <c r="Z160" s="64"/>
      <c r="AA160" s="64"/>
      <c r="AB160" s="66"/>
      <c r="AC160" s="66"/>
      <c r="AD160" s="64"/>
      <c r="AE160" s="64"/>
      <c r="AF160" s="64"/>
      <c r="AG160" s="64"/>
      <c r="AH160" s="64"/>
      <c r="AI160" s="64"/>
      <c r="AJ160" s="64"/>
      <c r="AK160" s="64"/>
      <c r="AL160" s="64"/>
      <c r="AM160" s="64"/>
      <c r="AN160" s="64"/>
      <c r="AO160" s="64"/>
      <c r="AP160" s="64"/>
      <c r="AQ160" s="64"/>
      <c r="AR160" s="64"/>
      <c r="AS160" s="64"/>
      <c r="AT160" s="64"/>
      <c r="AU160" s="64"/>
      <c r="AV160" s="64"/>
      <c r="AW160" s="64"/>
      <c r="AX160" s="64"/>
      <c r="AY160" s="64"/>
      <c r="AZ160" s="64"/>
      <c r="BA160" s="64"/>
      <c r="BB160" s="64"/>
      <c r="BC160" s="64"/>
      <c r="BD160" s="64"/>
      <c r="BE160" s="64"/>
      <c r="BF160" s="64"/>
      <c r="BG160" s="327"/>
      <c r="BH160" s="64"/>
      <c r="BI160" s="64"/>
      <c r="BJ160" s="64"/>
      <c r="BK160" s="64"/>
      <c r="BL160" s="64"/>
      <c r="BM160" s="64"/>
      <c r="BN160" s="64"/>
      <c r="BO160" s="64"/>
      <c r="BP160" s="64"/>
      <c r="BQ160" s="64"/>
      <c r="BR160" s="64"/>
      <c r="BS160" s="64"/>
      <c r="BT160" s="64"/>
      <c r="BU160" s="64"/>
      <c r="BV160" s="241"/>
      <c r="BW160" s="64"/>
      <c r="BX160" s="64"/>
      <c r="BY160" s="64"/>
      <c r="BZ160" s="64"/>
      <c r="CA160" s="64"/>
      <c r="CB160" s="64"/>
      <c r="CC160" s="64"/>
      <c r="CD160" s="64"/>
      <c r="CF160" s="64"/>
      <c r="CG160" s="64"/>
      <c r="CH160" s="64"/>
      <c r="CI160" s="64"/>
      <c r="CJ160" s="64"/>
      <c r="CK160" s="64"/>
      <c r="CL160" s="64"/>
      <c r="CM160" s="64"/>
      <c r="CN160" s="64"/>
      <c r="CO160" s="64"/>
      <c r="CP160" s="64"/>
      <c r="CQ160" s="64"/>
      <c r="CR160" s="64"/>
      <c r="CS160" s="64"/>
      <c r="CT160" s="64"/>
      <c r="CU160" s="64"/>
      <c r="CV160" s="64"/>
      <c r="CW160" s="64"/>
      <c r="CX160" s="64"/>
      <c r="CY160" s="64"/>
      <c r="CZ160" s="64"/>
      <c r="DA160" s="64"/>
      <c r="DB160" s="64"/>
      <c r="DC160" s="64"/>
      <c r="DD160" s="64"/>
      <c r="DE160" s="64"/>
      <c r="DF160" s="64"/>
    </row>
    <row r="161" spans="1:110" x14ac:dyDescent="0.2">
      <c r="A161" s="64"/>
      <c r="B161" s="64"/>
      <c r="C161" s="142"/>
      <c r="D161" s="64"/>
      <c r="E161" s="64"/>
      <c r="F161" s="64"/>
      <c r="G161" s="64"/>
      <c r="H161" s="64"/>
      <c r="I161" s="64"/>
      <c r="J161" s="65"/>
      <c r="K161" s="65"/>
      <c r="L161" s="65"/>
      <c r="M161" s="65"/>
      <c r="N161" s="65"/>
      <c r="O161" s="327"/>
      <c r="P161" s="327"/>
      <c r="Q161" s="65"/>
      <c r="R161" s="107"/>
      <c r="S161" s="107"/>
      <c r="T161" s="107"/>
      <c r="U161" s="328"/>
      <c r="V161" s="64"/>
      <c r="W161" s="64"/>
      <c r="X161" s="64"/>
      <c r="Y161" s="64"/>
      <c r="Z161" s="64"/>
      <c r="AA161" s="64"/>
      <c r="AB161" s="66"/>
      <c r="AC161" s="66"/>
      <c r="AD161" s="64"/>
      <c r="AE161" s="64"/>
      <c r="AF161" s="64"/>
      <c r="AG161" s="64"/>
      <c r="AH161" s="64"/>
      <c r="AI161" s="64"/>
      <c r="AJ161" s="64"/>
      <c r="AK161" s="64"/>
      <c r="AL161" s="64"/>
      <c r="AM161" s="64"/>
      <c r="AN161" s="64"/>
      <c r="AO161" s="64"/>
      <c r="AP161" s="64"/>
      <c r="AQ161" s="64"/>
      <c r="AR161" s="64"/>
      <c r="AS161" s="64"/>
      <c r="AT161" s="64"/>
      <c r="AU161" s="64"/>
      <c r="AV161" s="64"/>
      <c r="AW161" s="64"/>
      <c r="AX161" s="64"/>
      <c r="AY161" s="64"/>
      <c r="AZ161" s="64"/>
      <c r="BA161" s="64"/>
      <c r="BB161" s="64"/>
      <c r="BC161" s="64"/>
      <c r="BD161" s="64"/>
      <c r="BE161" s="64"/>
      <c r="BF161" s="64"/>
      <c r="BG161" s="327"/>
      <c r="BH161" s="64"/>
      <c r="BI161" s="64"/>
      <c r="BJ161" s="64"/>
      <c r="BK161" s="64"/>
      <c r="BL161" s="64"/>
      <c r="BM161" s="64"/>
      <c r="BN161" s="64"/>
      <c r="BO161" s="64"/>
      <c r="BP161" s="64"/>
      <c r="BQ161" s="64"/>
      <c r="BR161" s="64"/>
      <c r="BS161" s="64"/>
      <c r="BT161" s="64"/>
      <c r="BU161" s="64"/>
      <c r="BV161" s="241"/>
      <c r="BW161" s="64"/>
      <c r="BX161" s="64"/>
      <c r="BY161" s="64"/>
      <c r="BZ161" s="64"/>
      <c r="CA161" s="64"/>
      <c r="CB161" s="64"/>
      <c r="CC161" s="64"/>
      <c r="CD161" s="64"/>
      <c r="CF161" s="64"/>
      <c r="CG161" s="64"/>
      <c r="CH161" s="64"/>
      <c r="CI161" s="64"/>
      <c r="CJ161" s="64"/>
      <c r="CK161" s="64"/>
      <c r="CL161" s="64"/>
      <c r="CM161" s="64"/>
      <c r="CN161" s="64"/>
      <c r="CO161" s="64"/>
      <c r="CP161" s="64"/>
      <c r="CQ161" s="64"/>
      <c r="CR161" s="64"/>
      <c r="CS161" s="64"/>
      <c r="CT161" s="64"/>
      <c r="CU161" s="64"/>
      <c r="CV161" s="64"/>
      <c r="CW161" s="64"/>
      <c r="CX161" s="64"/>
      <c r="CY161" s="64"/>
      <c r="CZ161" s="64"/>
      <c r="DA161" s="64"/>
      <c r="DB161" s="64"/>
      <c r="DC161" s="64"/>
      <c r="DD161" s="64"/>
      <c r="DE161" s="64"/>
      <c r="DF161" s="64"/>
    </row>
    <row r="162" spans="1:110" x14ac:dyDescent="0.2">
      <c r="A162" s="64"/>
      <c r="B162" s="64"/>
      <c r="C162" s="142"/>
      <c r="D162" s="64"/>
      <c r="E162" s="64"/>
      <c r="F162" s="64"/>
      <c r="G162" s="64"/>
      <c r="H162" s="64"/>
      <c r="I162" s="64"/>
      <c r="J162" s="65"/>
      <c r="K162" s="65"/>
      <c r="L162" s="65"/>
      <c r="M162" s="65"/>
      <c r="N162" s="65"/>
      <c r="O162" s="327"/>
      <c r="P162" s="185"/>
      <c r="Q162" s="65"/>
      <c r="R162" s="64"/>
      <c r="S162" s="64"/>
      <c r="T162" s="64"/>
      <c r="U162" s="328"/>
      <c r="V162" s="64"/>
      <c r="W162" s="64"/>
      <c r="X162" s="64"/>
      <c r="Y162" s="64"/>
      <c r="Z162" s="64"/>
      <c r="AA162" s="64"/>
      <c r="AB162" s="66"/>
      <c r="AC162" s="66"/>
      <c r="AD162" s="64"/>
      <c r="AE162" s="64"/>
      <c r="AF162" s="64"/>
      <c r="AG162" s="64"/>
      <c r="AH162" s="64"/>
      <c r="AI162" s="64"/>
      <c r="AJ162" s="64"/>
      <c r="AK162" s="64"/>
      <c r="AL162" s="64"/>
      <c r="AM162" s="64"/>
      <c r="AN162" s="64"/>
      <c r="AO162" s="64"/>
      <c r="AP162" s="64"/>
      <c r="AQ162" s="64"/>
      <c r="AR162" s="64"/>
      <c r="AS162" s="64"/>
      <c r="AT162" s="64"/>
      <c r="AU162" s="64"/>
      <c r="AV162" s="64"/>
      <c r="AW162" s="64"/>
      <c r="AX162" s="64"/>
      <c r="AY162" s="64"/>
      <c r="AZ162" s="64"/>
      <c r="BA162" s="64"/>
      <c r="BB162" s="64"/>
      <c r="BC162" s="64"/>
      <c r="BD162" s="64"/>
      <c r="BE162" s="64"/>
      <c r="BF162" s="64"/>
      <c r="BG162" s="327"/>
      <c r="BH162" s="64"/>
      <c r="BI162" s="64"/>
      <c r="BJ162" s="64"/>
      <c r="BK162" s="64"/>
      <c r="BL162" s="64"/>
      <c r="BM162" s="64"/>
      <c r="BN162" s="64"/>
      <c r="BO162" s="64"/>
      <c r="BP162" s="64"/>
      <c r="BQ162" s="64"/>
      <c r="BR162" s="64"/>
      <c r="BS162" s="64"/>
      <c r="BT162" s="64"/>
      <c r="BU162" s="64"/>
      <c r="BV162" s="241"/>
      <c r="BW162" s="64"/>
      <c r="BX162" s="64"/>
      <c r="BY162" s="64"/>
      <c r="BZ162" s="64"/>
      <c r="CA162" s="64"/>
      <c r="CB162" s="64"/>
      <c r="CC162" s="64"/>
      <c r="CD162" s="64"/>
      <c r="CF162" s="64"/>
      <c r="CG162" s="64"/>
      <c r="CH162" s="64"/>
      <c r="CI162" s="64"/>
      <c r="CJ162" s="64"/>
      <c r="CK162" s="64"/>
      <c r="CL162" s="64"/>
      <c r="CM162" s="64"/>
      <c r="CN162" s="64"/>
      <c r="CO162" s="64"/>
      <c r="CP162" s="64"/>
      <c r="CQ162" s="64"/>
      <c r="CR162" s="64"/>
      <c r="CS162" s="64"/>
      <c r="CT162" s="64"/>
      <c r="CU162" s="64"/>
      <c r="CV162" s="64"/>
      <c r="CW162" s="64"/>
      <c r="CX162" s="64"/>
      <c r="CY162" s="64"/>
      <c r="CZ162" s="64"/>
      <c r="DA162" s="64"/>
      <c r="DB162" s="64"/>
      <c r="DC162" s="64"/>
      <c r="DD162" s="64"/>
      <c r="DE162" s="64"/>
      <c r="DF162" s="64"/>
    </row>
    <row r="163" spans="1:110" x14ac:dyDescent="0.2">
      <c r="A163" s="64"/>
      <c r="B163" s="64"/>
      <c r="C163" s="142"/>
      <c r="D163" s="64"/>
      <c r="E163" s="64"/>
      <c r="F163" s="64"/>
      <c r="G163" s="64"/>
      <c r="H163" s="64"/>
      <c r="I163" s="64"/>
      <c r="J163" s="65"/>
      <c r="K163" s="65"/>
      <c r="L163" s="65"/>
      <c r="M163" s="65"/>
      <c r="N163" s="65"/>
      <c r="O163" s="327"/>
      <c r="P163" s="327"/>
      <c r="Q163" s="65"/>
      <c r="R163" s="64"/>
      <c r="S163" s="64"/>
      <c r="T163" s="64"/>
      <c r="U163" s="328"/>
      <c r="V163" s="64"/>
      <c r="W163" s="64"/>
      <c r="X163" s="64"/>
      <c r="Y163" s="64"/>
      <c r="Z163" s="64"/>
      <c r="AA163" s="64"/>
      <c r="AB163" s="66"/>
      <c r="AC163" s="66"/>
      <c r="AD163" s="64"/>
      <c r="AE163" s="64"/>
      <c r="AF163" s="64"/>
      <c r="AG163" s="64"/>
      <c r="AH163" s="64"/>
      <c r="AI163" s="64"/>
      <c r="AJ163" s="64"/>
      <c r="AK163" s="64"/>
      <c r="AL163" s="64"/>
      <c r="AM163" s="64"/>
      <c r="AN163" s="64"/>
      <c r="AO163" s="64"/>
      <c r="AP163" s="64"/>
      <c r="AQ163" s="64"/>
      <c r="AR163" s="64"/>
      <c r="AS163" s="64"/>
      <c r="AT163" s="64"/>
      <c r="AU163" s="64"/>
      <c r="AV163" s="64"/>
      <c r="AW163" s="64"/>
      <c r="AX163" s="64"/>
      <c r="AY163" s="64"/>
      <c r="AZ163" s="64"/>
      <c r="BA163" s="64"/>
      <c r="BB163" s="64"/>
      <c r="BC163" s="64"/>
      <c r="BD163" s="64"/>
      <c r="BE163" s="64"/>
      <c r="BF163" s="64"/>
      <c r="BG163" s="327"/>
      <c r="BH163" s="64"/>
      <c r="BI163" s="64"/>
      <c r="BJ163" s="64"/>
      <c r="BK163" s="64"/>
      <c r="BL163" s="64"/>
      <c r="BM163" s="64"/>
      <c r="BN163" s="64"/>
      <c r="BO163" s="64"/>
      <c r="BP163" s="64"/>
      <c r="BQ163" s="64"/>
      <c r="BR163" s="64"/>
      <c r="BS163" s="64"/>
      <c r="BT163" s="64"/>
      <c r="BU163" s="64"/>
      <c r="BV163" s="241"/>
      <c r="BW163" s="64"/>
      <c r="BX163" s="64"/>
      <c r="BY163" s="64"/>
      <c r="BZ163" s="64"/>
      <c r="CA163" s="64"/>
      <c r="CB163" s="64"/>
      <c r="CC163" s="64"/>
      <c r="CD163" s="64"/>
      <c r="CF163" s="64"/>
      <c r="CG163" s="64"/>
      <c r="CH163" s="64"/>
      <c r="CI163" s="64"/>
      <c r="CJ163" s="64"/>
      <c r="CK163" s="64"/>
      <c r="CL163" s="64"/>
      <c r="CM163" s="64"/>
      <c r="CN163" s="64"/>
      <c r="CO163" s="64"/>
      <c r="CP163" s="64"/>
      <c r="CQ163" s="64"/>
      <c r="CR163" s="64"/>
      <c r="CS163" s="64"/>
      <c r="CT163" s="64"/>
      <c r="CU163" s="64"/>
      <c r="CV163" s="64"/>
      <c r="CW163" s="64"/>
      <c r="CX163" s="64"/>
      <c r="CY163" s="64"/>
      <c r="CZ163" s="64"/>
      <c r="DA163" s="64"/>
      <c r="DB163" s="64"/>
      <c r="DC163" s="64"/>
      <c r="DD163" s="64"/>
      <c r="DE163" s="64"/>
      <c r="DF163" s="64"/>
    </row>
    <row r="164" spans="1:110" x14ac:dyDescent="0.2">
      <c r="A164" s="64"/>
      <c r="B164" s="64"/>
      <c r="C164" s="142"/>
      <c r="D164" s="64"/>
      <c r="E164" s="64"/>
      <c r="F164" s="64"/>
      <c r="G164" s="64"/>
      <c r="H164" s="64"/>
      <c r="I164" s="64"/>
      <c r="J164" s="65"/>
      <c r="K164" s="65"/>
      <c r="L164" s="65"/>
      <c r="M164" s="65"/>
      <c r="N164" s="185"/>
      <c r="O164" s="327"/>
      <c r="P164" s="327"/>
      <c r="Q164" s="65"/>
      <c r="R164" s="64"/>
      <c r="S164" s="64"/>
      <c r="T164" s="64"/>
      <c r="U164" s="328"/>
      <c r="V164" s="64"/>
      <c r="W164" s="64"/>
      <c r="X164" s="64"/>
      <c r="Y164" s="64"/>
      <c r="Z164" s="64"/>
      <c r="AA164" s="64"/>
      <c r="AB164" s="66"/>
      <c r="AC164" s="66"/>
      <c r="AD164" s="64"/>
      <c r="AE164" s="64"/>
      <c r="AF164" s="64"/>
      <c r="AG164" s="64"/>
      <c r="AH164" s="64"/>
      <c r="AI164" s="64"/>
      <c r="AJ164" s="64"/>
      <c r="AK164" s="64"/>
      <c r="AL164" s="64"/>
      <c r="AM164" s="64"/>
      <c r="AN164" s="64"/>
      <c r="AO164" s="64"/>
      <c r="AP164" s="64"/>
      <c r="AQ164" s="64"/>
      <c r="AR164" s="64"/>
      <c r="AS164" s="64"/>
      <c r="AT164" s="64"/>
      <c r="AU164" s="64"/>
      <c r="AV164" s="64"/>
      <c r="AW164" s="64"/>
      <c r="AX164" s="64"/>
      <c r="AY164" s="64"/>
      <c r="AZ164" s="64"/>
      <c r="BA164" s="64"/>
      <c r="BB164" s="64"/>
      <c r="BC164" s="64"/>
      <c r="BD164" s="64"/>
      <c r="BE164" s="64"/>
      <c r="BF164" s="64"/>
      <c r="BG164" s="327"/>
      <c r="BH164" s="64"/>
      <c r="BI164" s="64"/>
      <c r="BJ164" s="64"/>
      <c r="BK164" s="64"/>
      <c r="BL164" s="64"/>
      <c r="BM164" s="64"/>
      <c r="BN164" s="64"/>
      <c r="BO164" s="64"/>
      <c r="BP164" s="64"/>
      <c r="BQ164" s="64"/>
      <c r="BR164" s="64"/>
      <c r="BS164" s="64"/>
      <c r="BT164" s="64"/>
      <c r="BU164" s="64"/>
      <c r="BV164" s="241"/>
      <c r="BW164" s="64"/>
      <c r="BX164" s="64"/>
      <c r="BY164" s="64"/>
      <c r="BZ164" s="64"/>
      <c r="CA164" s="64"/>
      <c r="CB164" s="64"/>
      <c r="CC164" s="64"/>
      <c r="CD164" s="64"/>
      <c r="CF164" s="64"/>
      <c r="CG164" s="64"/>
      <c r="CH164" s="64"/>
      <c r="CI164" s="64"/>
      <c r="CJ164" s="64"/>
      <c r="CK164" s="64"/>
      <c r="CL164" s="64"/>
      <c r="CM164" s="64"/>
      <c r="CN164" s="64"/>
      <c r="CO164" s="64"/>
      <c r="CP164" s="64"/>
      <c r="CQ164" s="64"/>
      <c r="CR164" s="64"/>
      <c r="CS164" s="64"/>
      <c r="CT164" s="64"/>
      <c r="CU164" s="64"/>
      <c r="CV164" s="64"/>
      <c r="CW164" s="64"/>
      <c r="CX164" s="64"/>
      <c r="CY164" s="64"/>
      <c r="CZ164" s="64"/>
      <c r="DA164" s="64"/>
      <c r="DB164" s="64"/>
      <c r="DC164" s="64"/>
      <c r="DD164" s="64"/>
      <c r="DE164" s="64"/>
      <c r="DF164" s="64"/>
    </row>
    <row r="165" spans="1:110" x14ac:dyDescent="0.2">
      <c r="A165" s="64"/>
      <c r="B165" s="64"/>
      <c r="C165" s="142"/>
      <c r="D165" s="64"/>
      <c r="E165" s="64"/>
      <c r="F165" s="64"/>
      <c r="G165" s="64"/>
      <c r="H165" s="64"/>
      <c r="I165" s="64"/>
      <c r="J165" s="65"/>
      <c r="K165" s="65"/>
      <c r="L165" s="65"/>
      <c r="M165" s="65"/>
      <c r="N165" s="65"/>
      <c r="O165" s="327"/>
      <c r="P165" s="327"/>
      <c r="Q165" s="65"/>
      <c r="R165" s="64"/>
      <c r="S165" s="64"/>
      <c r="T165" s="64"/>
      <c r="U165" s="328"/>
      <c r="V165" s="64"/>
      <c r="W165" s="64"/>
      <c r="X165" s="64"/>
      <c r="Y165" s="64"/>
      <c r="Z165" s="64"/>
      <c r="AA165" s="64"/>
      <c r="AB165" s="66"/>
      <c r="AC165" s="66"/>
      <c r="AD165" s="64"/>
      <c r="AE165" s="64"/>
      <c r="AF165" s="64"/>
      <c r="AG165" s="64"/>
      <c r="AH165" s="64"/>
      <c r="AI165" s="64"/>
      <c r="AJ165" s="64"/>
      <c r="AK165" s="64"/>
      <c r="AL165" s="64"/>
      <c r="AM165" s="64"/>
      <c r="AN165" s="64"/>
      <c r="AO165" s="64"/>
      <c r="AP165" s="64"/>
      <c r="AQ165" s="64"/>
      <c r="AR165" s="64"/>
      <c r="AS165" s="64"/>
      <c r="AT165" s="64"/>
      <c r="AU165" s="64"/>
      <c r="AV165" s="64"/>
      <c r="AW165" s="64"/>
      <c r="AX165" s="64"/>
      <c r="AY165" s="64"/>
      <c r="AZ165" s="64"/>
      <c r="BA165" s="64"/>
      <c r="BB165" s="64"/>
      <c r="BC165" s="64"/>
      <c r="BD165" s="64"/>
      <c r="BE165" s="64"/>
      <c r="BF165" s="64"/>
      <c r="BG165" s="327"/>
      <c r="BH165" s="64"/>
      <c r="BI165" s="64"/>
      <c r="BJ165" s="64"/>
      <c r="BK165" s="64"/>
      <c r="BL165" s="64"/>
      <c r="BM165" s="64"/>
      <c r="BN165" s="64"/>
      <c r="BO165" s="64"/>
      <c r="BP165" s="64"/>
      <c r="BQ165" s="64"/>
      <c r="BR165" s="64"/>
      <c r="BS165" s="64"/>
      <c r="BT165" s="64"/>
      <c r="BU165" s="64"/>
      <c r="BV165" s="241"/>
      <c r="BW165" s="64"/>
      <c r="BX165" s="64"/>
      <c r="BY165" s="64"/>
      <c r="BZ165" s="64"/>
      <c r="CA165" s="64"/>
      <c r="CB165" s="64"/>
      <c r="CC165" s="64"/>
      <c r="CD165" s="64"/>
      <c r="CF165" s="64"/>
      <c r="CG165" s="64"/>
      <c r="CH165" s="64"/>
      <c r="CI165" s="64"/>
      <c r="CJ165" s="64"/>
      <c r="CK165" s="64"/>
      <c r="CL165" s="64"/>
      <c r="CM165" s="64"/>
      <c r="CN165" s="64"/>
      <c r="CO165" s="64"/>
      <c r="CP165" s="64"/>
      <c r="CQ165" s="64"/>
      <c r="CR165" s="64"/>
      <c r="CS165" s="64"/>
      <c r="CT165" s="64"/>
      <c r="CU165" s="64"/>
      <c r="CV165" s="64"/>
      <c r="CW165" s="64"/>
      <c r="CX165" s="64"/>
      <c r="CY165" s="64"/>
      <c r="CZ165" s="64"/>
      <c r="DA165" s="64"/>
      <c r="DB165" s="64"/>
      <c r="DC165" s="64"/>
      <c r="DD165" s="64"/>
      <c r="DE165" s="64"/>
      <c r="DF165" s="64"/>
    </row>
    <row r="166" spans="1:110" x14ac:dyDescent="0.2">
      <c r="A166" s="64"/>
      <c r="B166" s="64"/>
      <c r="C166" s="142"/>
      <c r="D166" s="64"/>
      <c r="E166" s="64"/>
      <c r="F166" s="64"/>
      <c r="G166" s="64"/>
      <c r="H166" s="64"/>
      <c r="I166" s="64"/>
      <c r="J166" s="65"/>
      <c r="K166" s="65"/>
      <c r="L166" s="65"/>
      <c r="M166" s="65"/>
      <c r="N166" s="65"/>
      <c r="O166" s="327"/>
      <c r="P166" s="327"/>
      <c r="Q166" s="65"/>
      <c r="R166" s="64"/>
      <c r="S166" s="64"/>
      <c r="T166" s="64"/>
      <c r="U166" s="328"/>
      <c r="V166" s="64"/>
      <c r="W166" s="64"/>
      <c r="X166" s="64"/>
      <c r="Y166" s="64"/>
      <c r="Z166" s="64"/>
      <c r="AA166" s="64"/>
      <c r="AB166" s="66"/>
      <c r="AC166" s="66"/>
      <c r="AD166" s="64"/>
      <c r="AE166" s="64"/>
      <c r="AF166" s="64"/>
      <c r="AG166" s="64"/>
      <c r="AH166" s="64"/>
      <c r="AI166" s="64"/>
      <c r="AJ166" s="64"/>
      <c r="AK166" s="64"/>
      <c r="AL166" s="64"/>
      <c r="AM166" s="64"/>
      <c r="AN166" s="64"/>
      <c r="AO166" s="64"/>
      <c r="AP166" s="64"/>
      <c r="AQ166" s="64"/>
      <c r="AR166" s="64"/>
      <c r="AS166" s="64"/>
      <c r="AT166" s="64"/>
      <c r="AU166" s="64"/>
      <c r="AV166" s="64"/>
      <c r="AW166" s="64"/>
      <c r="AX166" s="64"/>
      <c r="AY166" s="64"/>
      <c r="AZ166" s="64"/>
      <c r="BA166" s="64"/>
      <c r="BB166" s="64"/>
      <c r="BC166" s="64"/>
      <c r="BD166" s="64"/>
      <c r="BE166" s="64"/>
      <c r="BF166" s="64"/>
      <c r="BG166" s="327"/>
      <c r="BH166" s="64"/>
      <c r="BI166" s="64"/>
      <c r="BJ166" s="64"/>
      <c r="BK166" s="64"/>
      <c r="BL166" s="64"/>
      <c r="BM166" s="64"/>
      <c r="BN166" s="64"/>
      <c r="BO166" s="64"/>
      <c r="BP166" s="64"/>
      <c r="BQ166" s="64"/>
      <c r="BR166" s="64"/>
      <c r="BS166" s="64"/>
      <c r="BT166" s="64"/>
      <c r="BU166" s="64"/>
      <c r="BV166" s="241"/>
      <c r="BW166" s="64"/>
      <c r="BX166" s="64"/>
      <c r="BY166" s="64"/>
      <c r="BZ166" s="64"/>
      <c r="CA166" s="64"/>
      <c r="CB166" s="64"/>
      <c r="CC166" s="64"/>
      <c r="CD166" s="64"/>
      <c r="CF166" s="64"/>
      <c r="CG166" s="64"/>
      <c r="CH166" s="64"/>
      <c r="CI166" s="64"/>
      <c r="CJ166" s="64"/>
      <c r="CK166" s="64"/>
      <c r="CL166" s="64"/>
      <c r="CM166" s="64"/>
      <c r="CN166" s="64"/>
      <c r="CO166" s="64"/>
      <c r="CP166" s="64"/>
      <c r="CQ166" s="64"/>
      <c r="CR166" s="64"/>
      <c r="CS166" s="64"/>
      <c r="CT166" s="64"/>
      <c r="CU166" s="64"/>
      <c r="CV166" s="64"/>
      <c r="CW166" s="64"/>
      <c r="CX166" s="64"/>
      <c r="CY166" s="64"/>
      <c r="CZ166" s="64"/>
      <c r="DA166" s="64"/>
      <c r="DB166" s="64"/>
      <c r="DC166" s="64"/>
      <c r="DD166" s="64"/>
      <c r="DE166" s="64"/>
      <c r="DF166" s="64"/>
    </row>
    <row r="167" spans="1:110" x14ac:dyDescent="0.2">
      <c r="A167" s="64"/>
      <c r="B167" s="64"/>
      <c r="C167" s="142"/>
      <c r="D167" s="64"/>
      <c r="E167" s="64"/>
      <c r="F167" s="64"/>
      <c r="G167" s="64"/>
      <c r="H167" s="64"/>
      <c r="I167" s="64"/>
      <c r="J167" s="65"/>
      <c r="K167" s="65"/>
      <c r="L167" s="65"/>
      <c r="M167" s="65"/>
      <c r="N167" s="65"/>
      <c r="O167" s="327"/>
      <c r="P167" s="327"/>
      <c r="Q167" s="65"/>
      <c r="R167" s="64"/>
      <c r="S167" s="64"/>
      <c r="T167" s="64"/>
      <c r="U167" s="328"/>
      <c r="V167" s="64"/>
      <c r="W167" s="64"/>
      <c r="X167" s="64"/>
      <c r="Y167" s="64"/>
      <c r="Z167" s="64"/>
      <c r="AA167" s="64"/>
      <c r="AB167" s="66"/>
      <c r="AC167" s="66"/>
      <c r="AD167" s="64"/>
      <c r="AE167" s="64"/>
      <c r="AF167" s="64"/>
      <c r="AG167" s="64"/>
      <c r="AH167" s="64"/>
      <c r="AI167" s="64"/>
      <c r="AJ167" s="64"/>
      <c r="AK167" s="64"/>
      <c r="AL167" s="64"/>
      <c r="AM167" s="64"/>
      <c r="AN167" s="64"/>
      <c r="AO167" s="64"/>
      <c r="AP167" s="64"/>
      <c r="AQ167" s="64"/>
      <c r="AR167" s="64"/>
      <c r="AS167" s="64"/>
      <c r="AT167" s="64"/>
      <c r="AU167" s="64"/>
      <c r="AV167" s="64"/>
      <c r="AW167" s="64"/>
      <c r="AX167" s="64"/>
      <c r="AY167" s="64"/>
      <c r="AZ167" s="64"/>
      <c r="BA167" s="64"/>
      <c r="BB167" s="64"/>
      <c r="BC167" s="64"/>
      <c r="BD167" s="64"/>
      <c r="BE167" s="64"/>
      <c r="BF167" s="64"/>
      <c r="BG167" s="327"/>
      <c r="BH167" s="64"/>
      <c r="BI167" s="64"/>
      <c r="BJ167" s="64"/>
      <c r="BK167" s="64"/>
      <c r="BL167" s="64"/>
      <c r="BM167" s="64"/>
      <c r="BN167" s="64"/>
      <c r="BO167" s="64"/>
      <c r="BP167" s="64"/>
      <c r="BQ167" s="64"/>
      <c r="BR167" s="64"/>
      <c r="BS167" s="64"/>
      <c r="BT167" s="64"/>
      <c r="BU167" s="64"/>
      <c r="BV167" s="241"/>
      <c r="BW167" s="64"/>
      <c r="BX167" s="64"/>
      <c r="BY167" s="64"/>
      <c r="BZ167" s="64"/>
      <c r="CA167" s="64"/>
      <c r="CB167" s="64"/>
      <c r="CC167" s="64"/>
      <c r="CD167" s="64"/>
      <c r="CF167" s="64"/>
      <c r="CG167" s="64"/>
      <c r="CH167" s="64"/>
      <c r="CI167" s="64"/>
      <c r="CJ167" s="64"/>
      <c r="CK167" s="64"/>
      <c r="CL167" s="64"/>
      <c r="CM167" s="64"/>
      <c r="CN167" s="64"/>
      <c r="CO167" s="64"/>
      <c r="CP167" s="64"/>
      <c r="CQ167" s="64"/>
      <c r="CR167" s="64"/>
      <c r="CS167" s="64"/>
      <c r="CT167" s="64"/>
      <c r="CU167" s="64"/>
      <c r="CV167" s="64"/>
      <c r="CW167" s="64"/>
      <c r="CX167" s="64"/>
      <c r="CY167" s="64"/>
      <c r="CZ167" s="64"/>
      <c r="DA167" s="64"/>
      <c r="DB167" s="64"/>
      <c r="DC167" s="64"/>
      <c r="DD167" s="64"/>
      <c r="DE167" s="64"/>
      <c r="DF167" s="64"/>
    </row>
    <row r="168" spans="1:110" x14ac:dyDescent="0.2">
      <c r="A168" s="64"/>
      <c r="B168" s="64"/>
      <c r="C168" s="142"/>
      <c r="D168" s="64"/>
      <c r="E168" s="64"/>
      <c r="F168" s="64"/>
      <c r="G168" s="64"/>
      <c r="H168" s="64"/>
      <c r="I168" s="64"/>
      <c r="J168" s="65"/>
      <c r="K168" s="65"/>
      <c r="L168" s="65"/>
      <c r="M168" s="65"/>
      <c r="N168" s="65"/>
      <c r="O168" s="327"/>
      <c r="P168" s="327"/>
      <c r="Q168" s="65"/>
      <c r="R168" s="64"/>
      <c r="S168" s="64"/>
      <c r="T168" s="64"/>
      <c r="U168" s="328"/>
      <c r="V168" s="64"/>
      <c r="W168" s="64"/>
      <c r="X168" s="64"/>
      <c r="Y168" s="64"/>
      <c r="Z168" s="64"/>
      <c r="AA168" s="64"/>
      <c r="AB168" s="66"/>
      <c r="AC168" s="66"/>
      <c r="AD168" s="64"/>
      <c r="AE168" s="64"/>
      <c r="AF168" s="64"/>
      <c r="AG168" s="64"/>
      <c r="AH168" s="64"/>
      <c r="AI168" s="64"/>
      <c r="AJ168" s="64"/>
      <c r="AK168" s="64"/>
      <c r="AL168" s="64"/>
      <c r="AM168" s="64"/>
      <c r="AN168" s="64"/>
      <c r="AO168" s="64"/>
      <c r="AP168" s="64"/>
      <c r="AQ168" s="64"/>
      <c r="AR168" s="64"/>
      <c r="AS168" s="64"/>
      <c r="AT168" s="64"/>
      <c r="AU168" s="64"/>
      <c r="AV168" s="64"/>
      <c r="AW168" s="64"/>
      <c r="AX168" s="64"/>
      <c r="AY168" s="64"/>
      <c r="AZ168" s="64"/>
      <c r="BA168" s="64"/>
      <c r="BB168" s="64"/>
      <c r="BC168" s="64"/>
      <c r="BD168" s="64"/>
      <c r="BE168" s="64"/>
      <c r="BF168" s="64"/>
      <c r="BG168" s="327"/>
      <c r="BH168" s="64"/>
      <c r="BI168" s="64"/>
      <c r="BJ168" s="64"/>
      <c r="BK168" s="64"/>
      <c r="BL168" s="64"/>
      <c r="BM168" s="64"/>
      <c r="BN168" s="64"/>
      <c r="BO168" s="64"/>
      <c r="BP168" s="64"/>
      <c r="BQ168" s="64"/>
      <c r="BR168" s="64"/>
      <c r="BS168" s="64"/>
      <c r="BT168" s="64"/>
      <c r="BU168" s="64"/>
      <c r="BV168" s="241"/>
      <c r="BW168" s="64"/>
      <c r="BX168" s="64"/>
      <c r="BY168" s="64"/>
      <c r="BZ168" s="64"/>
      <c r="CA168" s="64"/>
      <c r="CB168" s="64"/>
      <c r="CC168" s="64"/>
      <c r="CD168" s="64"/>
      <c r="CF168" s="64"/>
      <c r="CG168" s="64"/>
      <c r="CH168" s="64"/>
      <c r="CI168" s="64"/>
      <c r="CJ168" s="64"/>
      <c r="CK168" s="64"/>
      <c r="CL168" s="64"/>
      <c r="CM168" s="64"/>
      <c r="CN168" s="64"/>
      <c r="CO168" s="64"/>
      <c r="CP168" s="64"/>
      <c r="CQ168" s="64"/>
      <c r="CR168" s="64"/>
      <c r="CS168" s="64"/>
      <c r="CT168" s="64"/>
      <c r="CU168" s="64"/>
      <c r="CV168" s="64"/>
      <c r="CW168" s="64"/>
      <c r="CX168" s="64"/>
      <c r="CY168" s="64"/>
      <c r="CZ168" s="64"/>
      <c r="DA168" s="64"/>
      <c r="DB168" s="64"/>
      <c r="DC168" s="64"/>
      <c r="DD168" s="64"/>
      <c r="DE168" s="64"/>
      <c r="DF168" s="64"/>
    </row>
    <row r="169" spans="1:110" x14ac:dyDescent="0.2">
      <c r="A169" s="64"/>
      <c r="B169" s="64"/>
      <c r="C169" s="142"/>
      <c r="D169" s="64"/>
      <c r="E169" s="64"/>
      <c r="F169" s="64"/>
      <c r="G169" s="64"/>
      <c r="H169" s="64"/>
      <c r="I169" s="64"/>
      <c r="J169" s="65"/>
      <c r="K169" s="65"/>
      <c r="L169" s="65"/>
      <c r="M169" s="65"/>
      <c r="N169" s="65"/>
      <c r="O169" s="327"/>
      <c r="P169" s="327"/>
      <c r="Q169" s="65"/>
      <c r="R169" s="64"/>
      <c r="S169" s="64"/>
      <c r="T169" s="64"/>
      <c r="U169" s="328"/>
      <c r="V169" s="64"/>
      <c r="W169" s="64"/>
      <c r="X169" s="64"/>
      <c r="Y169" s="64"/>
      <c r="Z169" s="64"/>
      <c r="AA169" s="64"/>
      <c r="AB169" s="66"/>
      <c r="AC169" s="66"/>
      <c r="AD169" s="64"/>
      <c r="AE169" s="64"/>
      <c r="AF169" s="64"/>
      <c r="AG169" s="64"/>
      <c r="AH169" s="64"/>
      <c r="AI169" s="64"/>
      <c r="AJ169" s="64"/>
      <c r="AK169" s="64"/>
      <c r="AL169" s="64"/>
      <c r="AM169" s="64"/>
      <c r="AN169" s="64"/>
      <c r="AO169" s="64"/>
      <c r="AP169" s="64"/>
      <c r="AQ169" s="64"/>
      <c r="AR169" s="64"/>
      <c r="AS169" s="64"/>
      <c r="AT169" s="64"/>
      <c r="AU169" s="64"/>
      <c r="AV169" s="64"/>
      <c r="AW169" s="64"/>
      <c r="AX169" s="64"/>
      <c r="AY169" s="64"/>
      <c r="AZ169" s="64"/>
      <c r="BA169" s="64"/>
      <c r="BB169" s="64"/>
      <c r="BC169" s="64"/>
      <c r="BD169" s="64"/>
      <c r="BE169" s="64"/>
      <c r="BF169" s="64"/>
      <c r="BG169" s="327"/>
      <c r="BH169" s="64"/>
      <c r="BI169" s="64"/>
      <c r="BJ169" s="64"/>
      <c r="BK169" s="64"/>
      <c r="BL169" s="64"/>
      <c r="BM169" s="64"/>
      <c r="BN169" s="64"/>
      <c r="BO169" s="64"/>
      <c r="BP169" s="64"/>
      <c r="BQ169" s="64"/>
      <c r="BR169" s="64"/>
      <c r="BS169" s="64"/>
      <c r="BT169" s="64"/>
      <c r="BU169" s="64"/>
      <c r="BV169" s="241"/>
      <c r="BW169" s="64"/>
      <c r="BX169" s="64"/>
      <c r="BY169" s="64"/>
      <c r="BZ169" s="64"/>
      <c r="CA169" s="64"/>
      <c r="CB169" s="64"/>
      <c r="CC169" s="64"/>
      <c r="CD169" s="64"/>
      <c r="CF169" s="64"/>
      <c r="CG169" s="64"/>
      <c r="CH169" s="64"/>
      <c r="CI169" s="64"/>
      <c r="CJ169" s="64"/>
      <c r="CK169" s="64"/>
      <c r="CL169" s="64"/>
      <c r="CM169" s="64"/>
      <c r="CN169" s="64"/>
      <c r="CO169" s="64"/>
      <c r="CP169" s="64"/>
      <c r="CQ169" s="64"/>
      <c r="CR169" s="64"/>
      <c r="CS169" s="64"/>
      <c r="CT169" s="64"/>
      <c r="CU169" s="64"/>
      <c r="CV169" s="64"/>
      <c r="CW169" s="64"/>
      <c r="CX169" s="64"/>
      <c r="CY169" s="64"/>
      <c r="CZ169" s="64"/>
      <c r="DA169" s="64"/>
      <c r="DB169" s="64"/>
      <c r="DC169" s="64"/>
      <c r="DD169" s="64"/>
      <c r="DE169" s="64"/>
      <c r="DF169" s="64"/>
    </row>
    <row r="170" spans="1:110" x14ac:dyDescent="0.2">
      <c r="A170" s="64"/>
      <c r="B170" s="64"/>
      <c r="C170" s="142"/>
      <c r="D170" s="64"/>
      <c r="E170" s="64"/>
      <c r="F170" s="64"/>
      <c r="G170" s="64"/>
      <c r="H170" s="64"/>
      <c r="I170" s="64"/>
      <c r="J170" s="65"/>
      <c r="K170" s="65"/>
      <c r="L170" s="65"/>
      <c r="M170" s="65"/>
      <c r="N170" s="65"/>
      <c r="O170" s="327"/>
      <c r="P170" s="327"/>
      <c r="Q170" s="65"/>
      <c r="R170" s="64"/>
      <c r="S170" s="64"/>
      <c r="T170" s="64"/>
      <c r="U170" s="328"/>
      <c r="V170" s="64"/>
      <c r="W170" s="64"/>
      <c r="X170" s="64"/>
      <c r="Y170" s="64"/>
      <c r="Z170" s="64"/>
      <c r="AA170" s="64"/>
      <c r="AB170" s="66"/>
      <c r="AC170" s="66"/>
      <c r="AD170" s="64"/>
      <c r="AE170" s="64"/>
      <c r="AF170" s="64"/>
      <c r="AG170" s="64"/>
      <c r="AH170" s="64"/>
      <c r="AI170" s="64"/>
      <c r="AJ170" s="64"/>
      <c r="AK170" s="64"/>
      <c r="AL170" s="64"/>
      <c r="AM170" s="64"/>
      <c r="AN170" s="64"/>
      <c r="AO170" s="64"/>
      <c r="AP170" s="64"/>
      <c r="AQ170" s="64"/>
      <c r="AR170" s="64"/>
      <c r="AS170" s="64"/>
      <c r="AT170" s="64"/>
      <c r="AU170" s="64"/>
      <c r="AV170" s="64"/>
      <c r="AW170" s="64"/>
      <c r="AX170" s="64"/>
      <c r="AY170" s="64"/>
      <c r="AZ170" s="64"/>
      <c r="BA170" s="64"/>
      <c r="BB170" s="64"/>
      <c r="BC170" s="64"/>
      <c r="BD170" s="64"/>
      <c r="BE170" s="64"/>
      <c r="BF170" s="64"/>
      <c r="BG170" s="327"/>
      <c r="BH170" s="64"/>
      <c r="BI170" s="64"/>
      <c r="BJ170" s="64"/>
      <c r="BK170" s="64"/>
      <c r="BL170" s="64"/>
      <c r="BM170" s="64"/>
      <c r="BN170" s="64"/>
      <c r="BO170" s="64"/>
      <c r="BP170" s="64"/>
      <c r="BQ170" s="64"/>
      <c r="BR170" s="64"/>
      <c r="BS170" s="64"/>
      <c r="BT170" s="64"/>
      <c r="BU170" s="64"/>
      <c r="BV170" s="241"/>
      <c r="BW170" s="64"/>
      <c r="BX170" s="64"/>
      <c r="BY170" s="64"/>
      <c r="BZ170" s="64"/>
      <c r="CA170" s="64"/>
      <c r="CB170" s="64"/>
      <c r="CC170" s="64"/>
      <c r="CD170" s="64"/>
      <c r="CF170" s="64"/>
      <c r="CG170" s="64"/>
      <c r="CH170" s="64"/>
      <c r="CI170" s="64"/>
      <c r="CJ170" s="64"/>
      <c r="CK170" s="64"/>
      <c r="CL170" s="64"/>
      <c r="CM170" s="64"/>
      <c r="CN170" s="64"/>
      <c r="CO170" s="64"/>
      <c r="CP170" s="64"/>
      <c r="CQ170" s="64"/>
      <c r="CR170" s="64"/>
      <c r="CS170" s="64"/>
      <c r="CT170" s="64"/>
      <c r="CU170" s="64"/>
      <c r="CV170" s="64"/>
      <c r="CW170" s="64"/>
      <c r="CX170" s="64"/>
      <c r="CY170" s="64"/>
      <c r="CZ170" s="64"/>
      <c r="DA170" s="64"/>
      <c r="DB170" s="64"/>
      <c r="DC170" s="64"/>
      <c r="DD170" s="64"/>
      <c r="DE170" s="64"/>
      <c r="DF170" s="64"/>
    </row>
    <row r="171" spans="1:110" x14ac:dyDescent="0.2">
      <c r="A171" s="64"/>
      <c r="B171" s="64"/>
      <c r="C171" s="142"/>
      <c r="D171" s="64"/>
      <c r="E171" s="64"/>
      <c r="F171" s="64"/>
      <c r="G171" s="64"/>
      <c r="H171" s="64"/>
      <c r="I171" s="64"/>
      <c r="J171" s="65"/>
      <c r="K171" s="65"/>
      <c r="L171" s="65"/>
      <c r="M171" s="65"/>
      <c r="N171" s="65"/>
      <c r="O171" s="327"/>
      <c r="P171" s="327"/>
      <c r="Q171" s="65"/>
      <c r="R171" s="64"/>
      <c r="S171" s="64"/>
      <c r="T171" s="64"/>
      <c r="U171" s="328"/>
      <c r="V171" s="64"/>
      <c r="W171" s="64"/>
      <c r="X171" s="64"/>
      <c r="Y171" s="64"/>
      <c r="Z171" s="64"/>
      <c r="AA171" s="64"/>
      <c r="AB171" s="66"/>
      <c r="AC171" s="66"/>
      <c r="AD171" s="64"/>
      <c r="AE171" s="64"/>
      <c r="AF171" s="64"/>
      <c r="AG171" s="64"/>
      <c r="AH171" s="64"/>
      <c r="AI171" s="64"/>
      <c r="AJ171" s="64"/>
      <c r="AK171" s="64"/>
      <c r="AL171" s="64"/>
      <c r="AM171" s="64"/>
      <c r="AN171" s="64"/>
      <c r="AO171" s="64"/>
      <c r="AP171" s="64"/>
      <c r="AQ171" s="64"/>
      <c r="AR171" s="64"/>
      <c r="AS171" s="64"/>
      <c r="AT171" s="64"/>
      <c r="AU171" s="64"/>
      <c r="AV171" s="64"/>
      <c r="AW171" s="64"/>
      <c r="AX171" s="64"/>
      <c r="AY171" s="64"/>
      <c r="AZ171" s="64"/>
      <c r="BA171" s="64"/>
      <c r="BB171" s="64"/>
      <c r="BC171" s="64"/>
      <c r="BD171" s="64"/>
      <c r="BE171" s="64"/>
      <c r="BF171" s="64"/>
      <c r="BG171" s="327"/>
      <c r="BH171" s="64"/>
      <c r="BI171" s="64"/>
      <c r="BJ171" s="64"/>
      <c r="BK171" s="64"/>
      <c r="BL171" s="64"/>
      <c r="BM171" s="64"/>
      <c r="BN171" s="64"/>
      <c r="BO171" s="64"/>
      <c r="BP171" s="64"/>
      <c r="BQ171" s="64"/>
      <c r="BR171" s="64"/>
      <c r="BS171" s="64"/>
      <c r="BT171" s="64"/>
      <c r="BU171" s="64"/>
      <c r="BV171" s="241"/>
      <c r="BW171" s="64"/>
      <c r="BX171" s="64"/>
      <c r="BY171" s="64"/>
      <c r="BZ171" s="64"/>
      <c r="CA171" s="64"/>
      <c r="CB171" s="64"/>
      <c r="CC171" s="64"/>
      <c r="CD171" s="64"/>
      <c r="CF171" s="64"/>
      <c r="CG171" s="64"/>
      <c r="CH171" s="64"/>
      <c r="CI171" s="64"/>
      <c r="CJ171" s="64"/>
      <c r="CK171" s="64"/>
      <c r="CL171" s="64"/>
      <c r="CM171" s="64"/>
      <c r="CN171" s="64"/>
      <c r="CO171" s="64"/>
      <c r="CP171" s="64"/>
      <c r="CQ171" s="64"/>
      <c r="CR171" s="64"/>
      <c r="CS171" s="64"/>
      <c r="CT171" s="64"/>
      <c r="CU171" s="64"/>
      <c r="CV171" s="64"/>
      <c r="CW171" s="64"/>
      <c r="CX171" s="64"/>
      <c r="CY171" s="64"/>
      <c r="CZ171" s="64"/>
      <c r="DA171" s="64"/>
      <c r="DB171" s="64"/>
      <c r="DC171" s="64"/>
      <c r="DD171" s="64"/>
      <c r="DE171" s="64"/>
      <c r="DF171" s="64"/>
    </row>
    <row r="172" spans="1:110" x14ac:dyDescent="0.2">
      <c r="A172" s="64"/>
      <c r="B172" s="64"/>
      <c r="C172" s="142"/>
      <c r="D172" s="64"/>
      <c r="E172" s="64"/>
      <c r="F172" s="64"/>
      <c r="G172" s="64"/>
      <c r="H172" s="64"/>
      <c r="I172" s="64"/>
      <c r="J172" s="65"/>
      <c r="K172" s="65"/>
      <c r="L172" s="65"/>
      <c r="M172" s="65"/>
      <c r="N172" s="65"/>
      <c r="O172" s="327"/>
      <c r="P172" s="327"/>
      <c r="Q172" s="65"/>
      <c r="R172" s="64"/>
      <c r="S172" s="64"/>
      <c r="T172" s="64"/>
      <c r="U172" s="328"/>
      <c r="V172" s="64"/>
      <c r="W172" s="64"/>
      <c r="X172" s="64"/>
      <c r="Y172" s="64"/>
      <c r="Z172" s="64"/>
      <c r="AA172" s="64"/>
      <c r="AB172" s="66"/>
      <c r="AC172" s="66"/>
      <c r="AD172" s="64"/>
      <c r="AE172" s="64"/>
      <c r="AF172" s="64"/>
      <c r="AG172" s="64"/>
      <c r="AH172" s="64"/>
      <c r="AI172" s="64"/>
      <c r="AJ172" s="64"/>
      <c r="AK172" s="64"/>
      <c r="AL172" s="64"/>
      <c r="AM172" s="64"/>
      <c r="AN172" s="64"/>
      <c r="AO172" s="64"/>
      <c r="AP172" s="64"/>
      <c r="AQ172" s="64"/>
      <c r="AR172" s="64"/>
      <c r="AS172" s="64"/>
      <c r="AT172" s="64"/>
      <c r="AU172" s="64"/>
      <c r="AV172" s="64"/>
      <c r="AW172" s="64"/>
      <c r="AX172" s="64"/>
      <c r="AY172" s="64"/>
      <c r="AZ172" s="64"/>
      <c r="BA172" s="64"/>
      <c r="BB172" s="64"/>
      <c r="BC172" s="64"/>
      <c r="BD172" s="64"/>
      <c r="BE172" s="64"/>
      <c r="BF172" s="64"/>
      <c r="BG172" s="327"/>
      <c r="BH172" s="64"/>
      <c r="BI172" s="64"/>
      <c r="BJ172" s="64"/>
      <c r="BK172" s="64"/>
      <c r="BL172" s="64"/>
      <c r="BM172" s="64"/>
      <c r="BN172" s="64"/>
      <c r="BO172" s="64"/>
      <c r="BP172" s="64"/>
      <c r="BQ172" s="64"/>
      <c r="BR172" s="64"/>
      <c r="BS172" s="64"/>
      <c r="BT172" s="64"/>
      <c r="BU172" s="64"/>
      <c r="BV172" s="241"/>
      <c r="BW172" s="64"/>
      <c r="BX172" s="64"/>
      <c r="BY172" s="64"/>
      <c r="BZ172" s="64"/>
      <c r="CA172" s="64"/>
      <c r="CB172" s="64"/>
      <c r="CC172" s="64"/>
      <c r="CD172" s="64"/>
      <c r="CF172" s="64"/>
      <c r="CG172" s="64"/>
      <c r="CH172" s="64"/>
      <c r="CI172" s="64"/>
      <c r="CJ172" s="64"/>
      <c r="CK172" s="64"/>
      <c r="CL172" s="64"/>
      <c r="CM172" s="64"/>
      <c r="CN172" s="64"/>
      <c r="CO172" s="64"/>
      <c r="CP172" s="64"/>
      <c r="CQ172" s="64"/>
      <c r="CR172" s="64"/>
      <c r="CS172" s="64"/>
      <c r="CT172" s="64"/>
      <c r="CU172" s="64"/>
      <c r="CV172" s="64"/>
      <c r="CW172" s="64"/>
      <c r="CX172" s="64"/>
      <c r="CY172" s="64"/>
      <c r="CZ172" s="64"/>
      <c r="DA172" s="64"/>
      <c r="DB172" s="64"/>
      <c r="DC172" s="64"/>
      <c r="DD172" s="64"/>
      <c r="DE172" s="64"/>
      <c r="DF172" s="64"/>
    </row>
    <row r="173" spans="1:110" x14ac:dyDescent="0.2">
      <c r="A173" s="64"/>
      <c r="B173" s="64"/>
      <c r="C173" s="142"/>
      <c r="D173" s="64"/>
      <c r="E173" s="64"/>
      <c r="F173" s="64"/>
      <c r="G173" s="64"/>
      <c r="H173" s="64"/>
      <c r="I173" s="64"/>
      <c r="J173" s="65"/>
      <c r="K173" s="65"/>
      <c r="L173" s="65"/>
      <c r="M173" s="65"/>
      <c r="N173" s="65"/>
      <c r="O173" s="327"/>
      <c r="P173" s="327"/>
      <c r="Q173" s="65"/>
      <c r="R173" s="64"/>
      <c r="S173" s="64"/>
      <c r="T173" s="64"/>
      <c r="U173" s="328"/>
      <c r="V173" s="64"/>
      <c r="W173" s="64"/>
      <c r="X173" s="64"/>
      <c r="Y173" s="64"/>
      <c r="Z173" s="64"/>
      <c r="AA173" s="64"/>
      <c r="AB173" s="66"/>
      <c r="AC173" s="66"/>
      <c r="AD173" s="64"/>
      <c r="AE173" s="64"/>
      <c r="AF173" s="64"/>
      <c r="AG173" s="64"/>
      <c r="AH173" s="64"/>
      <c r="AI173" s="64"/>
      <c r="AJ173" s="64"/>
      <c r="AK173" s="64"/>
      <c r="AL173" s="64"/>
      <c r="AM173" s="64"/>
      <c r="AN173" s="64"/>
      <c r="AO173" s="64"/>
      <c r="AP173" s="64"/>
      <c r="AQ173" s="64"/>
      <c r="AR173" s="64"/>
      <c r="AS173" s="64"/>
      <c r="AT173" s="64"/>
      <c r="AU173" s="64"/>
      <c r="AV173" s="64"/>
      <c r="AW173" s="64"/>
      <c r="AX173" s="64"/>
      <c r="AY173" s="64"/>
      <c r="AZ173" s="64"/>
      <c r="BA173" s="64"/>
      <c r="BB173" s="64"/>
      <c r="BC173" s="64"/>
      <c r="BD173" s="64"/>
      <c r="BE173" s="64"/>
      <c r="BF173" s="64"/>
      <c r="BG173" s="327"/>
      <c r="BH173" s="64"/>
      <c r="BI173" s="64"/>
      <c r="BJ173" s="64"/>
      <c r="BK173" s="64"/>
      <c r="BL173" s="64"/>
      <c r="BM173" s="64"/>
      <c r="BN173" s="64"/>
      <c r="BO173" s="64"/>
      <c r="BP173" s="64"/>
      <c r="BQ173" s="64"/>
      <c r="BR173" s="64"/>
      <c r="BS173" s="64"/>
      <c r="BT173" s="64"/>
      <c r="BU173" s="64"/>
      <c r="BV173" s="241"/>
      <c r="BW173" s="64"/>
      <c r="BX173" s="64"/>
      <c r="BY173" s="64"/>
      <c r="BZ173" s="64"/>
      <c r="CA173" s="64"/>
      <c r="CB173" s="64"/>
      <c r="CC173" s="64"/>
      <c r="CD173" s="64"/>
      <c r="CF173" s="64"/>
      <c r="CG173" s="64"/>
      <c r="CH173" s="64"/>
      <c r="CI173" s="64"/>
      <c r="CJ173" s="64"/>
      <c r="CK173" s="64"/>
      <c r="CL173" s="64"/>
      <c r="CM173" s="64"/>
      <c r="CN173" s="64"/>
      <c r="CO173" s="64"/>
      <c r="CP173" s="64"/>
      <c r="CQ173" s="64"/>
      <c r="CR173" s="64"/>
      <c r="CS173" s="64"/>
      <c r="CT173" s="64"/>
      <c r="CU173" s="64"/>
      <c r="CV173" s="64"/>
      <c r="CW173" s="64"/>
      <c r="CX173" s="64"/>
      <c r="CY173" s="64"/>
      <c r="CZ173" s="64"/>
      <c r="DA173" s="64"/>
      <c r="DB173" s="64"/>
      <c r="DC173" s="64"/>
      <c r="DD173" s="64"/>
      <c r="DE173" s="64"/>
      <c r="DF173" s="64"/>
    </row>
    <row r="174" spans="1:110" x14ac:dyDescent="0.2">
      <c r="A174" s="64"/>
      <c r="B174" s="64"/>
      <c r="C174" s="142"/>
      <c r="D174" s="64"/>
      <c r="E174" s="64"/>
      <c r="F174" s="64"/>
      <c r="G174" s="64"/>
      <c r="H174" s="64"/>
      <c r="I174" s="64"/>
      <c r="J174" s="65"/>
      <c r="K174" s="65"/>
      <c r="L174" s="65"/>
      <c r="M174" s="65"/>
      <c r="N174" s="65"/>
      <c r="O174" s="327"/>
      <c r="P174" s="327"/>
      <c r="Q174" s="65"/>
      <c r="R174" s="64"/>
      <c r="S174" s="64"/>
      <c r="T174" s="64"/>
      <c r="U174" s="328"/>
      <c r="V174" s="64"/>
      <c r="W174" s="64"/>
      <c r="X174" s="64"/>
      <c r="Y174" s="64"/>
      <c r="Z174" s="64"/>
      <c r="AA174" s="64"/>
      <c r="AB174" s="66"/>
      <c r="AC174" s="66"/>
      <c r="AD174" s="64"/>
      <c r="AE174" s="64"/>
      <c r="AF174" s="64"/>
      <c r="AG174" s="64"/>
      <c r="AH174" s="64"/>
      <c r="AI174" s="64"/>
      <c r="AJ174" s="64"/>
      <c r="AK174" s="64"/>
      <c r="AL174" s="64"/>
      <c r="AM174" s="64"/>
      <c r="AN174" s="64"/>
      <c r="AO174" s="64"/>
      <c r="AP174" s="64"/>
      <c r="AQ174" s="64"/>
      <c r="AR174" s="64"/>
      <c r="AS174" s="64"/>
      <c r="AT174" s="64"/>
      <c r="AU174" s="64"/>
      <c r="AV174" s="64"/>
      <c r="AW174" s="64"/>
      <c r="AX174" s="64"/>
      <c r="AY174" s="64"/>
      <c r="AZ174" s="64"/>
      <c r="BA174" s="64"/>
      <c r="BB174" s="64"/>
      <c r="BC174" s="64"/>
      <c r="BD174" s="64"/>
      <c r="BE174" s="64"/>
      <c r="BF174" s="64"/>
      <c r="BG174" s="327"/>
      <c r="BH174" s="64"/>
      <c r="BI174" s="64"/>
      <c r="BJ174" s="64"/>
      <c r="BK174" s="64"/>
      <c r="BL174" s="64"/>
      <c r="BM174" s="64"/>
      <c r="BN174" s="64"/>
      <c r="BO174" s="64"/>
      <c r="BP174" s="64"/>
      <c r="BQ174" s="64"/>
      <c r="BR174" s="64"/>
      <c r="BS174" s="64"/>
      <c r="BT174" s="64"/>
      <c r="BU174" s="64"/>
      <c r="BV174" s="241"/>
      <c r="BW174" s="64"/>
      <c r="BX174" s="64"/>
      <c r="BY174" s="64"/>
      <c r="BZ174" s="64"/>
      <c r="CA174" s="64"/>
      <c r="CB174" s="64"/>
      <c r="CC174" s="64"/>
      <c r="CD174" s="64"/>
      <c r="CF174" s="64"/>
      <c r="CG174" s="64"/>
      <c r="CH174" s="64"/>
      <c r="CI174" s="64"/>
      <c r="CJ174" s="64"/>
      <c r="CK174" s="64"/>
      <c r="CL174" s="64"/>
      <c r="CM174" s="64"/>
      <c r="CN174" s="64"/>
      <c r="CO174" s="64"/>
      <c r="CP174" s="64"/>
      <c r="CQ174" s="64"/>
      <c r="CR174" s="64"/>
      <c r="CS174" s="64"/>
      <c r="CT174" s="64"/>
      <c r="CU174" s="64"/>
      <c r="CV174" s="64"/>
      <c r="CW174" s="64"/>
      <c r="CX174" s="64"/>
      <c r="CY174" s="64"/>
      <c r="CZ174" s="64"/>
      <c r="DA174" s="64"/>
      <c r="DB174" s="64"/>
      <c r="DC174" s="64"/>
      <c r="DD174" s="64"/>
      <c r="DE174" s="64"/>
      <c r="DF174" s="64"/>
    </row>
    <row r="175" spans="1:110" x14ac:dyDescent="0.2">
      <c r="A175" s="64"/>
      <c r="B175" s="64"/>
      <c r="C175" s="142"/>
      <c r="D175" s="64"/>
      <c r="E175" s="64"/>
      <c r="F175" s="64"/>
      <c r="G175" s="64"/>
      <c r="H175" s="64"/>
      <c r="I175" s="64"/>
      <c r="J175" s="65"/>
      <c r="K175" s="65"/>
      <c r="L175" s="65"/>
      <c r="M175" s="65"/>
      <c r="N175" s="65"/>
      <c r="O175" s="327"/>
      <c r="P175" s="327"/>
      <c r="Q175" s="65"/>
      <c r="R175" s="64"/>
      <c r="S175" s="64"/>
      <c r="T175" s="64"/>
      <c r="U175" s="328"/>
      <c r="V175" s="64"/>
      <c r="W175" s="64"/>
      <c r="X175" s="64"/>
      <c r="Y175" s="64"/>
      <c r="Z175" s="64"/>
      <c r="AA175" s="64"/>
      <c r="AB175" s="66"/>
      <c r="AC175" s="66"/>
      <c r="AD175" s="64"/>
      <c r="AE175" s="64"/>
      <c r="AF175" s="64"/>
      <c r="AG175" s="64"/>
      <c r="AH175" s="64"/>
      <c r="AI175" s="64"/>
      <c r="AJ175" s="64"/>
      <c r="AK175" s="64"/>
      <c r="AL175" s="64"/>
      <c r="AM175" s="64"/>
      <c r="AN175" s="64"/>
      <c r="AO175" s="64"/>
      <c r="AP175" s="64"/>
      <c r="AQ175" s="64"/>
      <c r="AR175" s="64"/>
      <c r="AS175" s="64"/>
      <c r="AT175" s="64"/>
      <c r="AU175" s="64"/>
      <c r="AV175" s="64"/>
      <c r="AW175" s="64"/>
      <c r="AX175" s="64"/>
      <c r="AY175" s="64"/>
      <c r="AZ175" s="64"/>
      <c r="BA175" s="64"/>
      <c r="BB175" s="64"/>
      <c r="BC175" s="64"/>
      <c r="BD175" s="64"/>
      <c r="BE175" s="64"/>
      <c r="BF175" s="64"/>
      <c r="BG175" s="327"/>
      <c r="BH175" s="64"/>
      <c r="BI175" s="64"/>
      <c r="BJ175" s="64"/>
      <c r="BK175" s="64"/>
      <c r="BL175" s="64"/>
      <c r="BM175" s="64"/>
      <c r="BN175" s="64"/>
      <c r="BO175" s="64"/>
      <c r="BP175" s="64"/>
      <c r="BQ175" s="64"/>
      <c r="BR175" s="64"/>
      <c r="BS175" s="64"/>
      <c r="BT175" s="64"/>
      <c r="BU175" s="64"/>
      <c r="BV175" s="241"/>
      <c r="BW175" s="64"/>
      <c r="BX175" s="64"/>
      <c r="BY175" s="64"/>
      <c r="BZ175" s="64"/>
      <c r="CA175" s="64"/>
      <c r="CB175" s="64"/>
      <c r="CC175" s="64"/>
      <c r="CD175" s="64"/>
      <c r="CF175" s="64"/>
      <c r="CG175" s="64"/>
      <c r="CH175" s="64"/>
      <c r="CI175" s="64"/>
      <c r="CJ175" s="64"/>
      <c r="CK175" s="64"/>
      <c r="CL175" s="64"/>
      <c r="CM175" s="64"/>
      <c r="CN175" s="64"/>
      <c r="CO175" s="64"/>
      <c r="CP175" s="64"/>
      <c r="CQ175" s="64"/>
      <c r="CR175" s="64"/>
      <c r="CS175" s="64"/>
      <c r="CT175" s="64"/>
      <c r="CU175" s="64"/>
      <c r="CV175" s="64"/>
      <c r="CW175" s="64"/>
      <c r="CX175" s="64"/>
      <c r="CY175" s="64"/>
      <c r="CZ175" s="64"/>
      <c r="DA175" s="64"/>
      <c r="DB175" s="64"/>
      <c r="DC175" s="64"/>
      <c r="DD175" s="64"/>
      <c r="DE175" s="64"/>
      <c r="DF175" s="64"/>
    </row>
    <row r="176" spans="1:110" x14ac:dyDescent="0.2">
      <c r="A176" s="64"/>
      <c r="B176" s="64"/>
      <c r="C176" s="142"/>
      <c r="D176" s="64"/>
      <c r="E176" s="64"/>
      <c r="F176" s="64"/>
      <c r="G176" s="64"/>
      <c r="H176" s="64"/>
      <c r="I176" s="64"/>
      <c r="J176" s="65"/>
      <c r="K176" s="65"/>
      <c r="L176" s="65"/>
      <c r="M176" s="65"/>
      <c r="N176" s="65"/>
      <c r="O176" s="327"/>
      <c r="P176" s="327"/>
      <c r="Q176" s="65"/>
      <c r="R176" s="64"/>
      <c r="S176" s="64"/>
      <c r="T176" s="64"/>
      <c r="U176" s="328"/>
      <c r="V176" s="64"/>
      <c r="W176" s="64"/>
      <c r="X176" s="64"/>
      <c r="Y176" s="64"/>
      <c r="Z176" s="64"/>
      <c r="AA176" s="64"/>
      <c r="AB176" s="66"/>
      <c r="AC176" s="66"/>
      <c r="AD176" s="64"/>
      <c r="AE176" s="64"/>
      <c r="AF176" s="64"/>
      <c r="AG176" s="64"/>
      <c r="AH176" s="64"/>
      <c r="AI176" s="64"/>
      <c r="AJ176" s="64"/>
      <c r="AK176" s="64"/>
      <c r="AL176" s="64"/>
      <c r="AM176" s="64"/>
      <c r="AN176" s="64"/>
      <c r="AO176" s="64"/>
      <c r="AP176" s="64"/>
      <c r="AQ176" s="64"/>
      <c r="AR176" s="64"/>
      <c r="AS176" s="64"/>
      <c r="AT176" s="64"/>
      <c r="AU176" s="64"/>
      <c r="AV176" s="64"/>
      <c r="AW176" s="64"/>
      <c r="AX176" s="64"/>
      <c r="AY176" s="64"/>
      <c r="AZ176" s="64"/>
      <c r="BA176" s="64"/>
      <c r="BB176" s="64"/>
      <c r="BC176" s="64"/>
      <c r="BD176" s="64"/>
      <c r="BE176" s="64"/>
      <c r="BF176" s="64"/>
      <c r="BG176" s="327"/>
      <c r="BH176" s="64"/>
      <c r="BI176" s="64"/>
      <c r="BJ176" s="64"/>
      <c r="BK176" s="64"/>
      <c r="BL176" s="64"/>
      <c r="BM176" s="64"/>
      <c r="BN176" s="64"/>
      <c r="BO176" s="64"/>
      <c r="BP176" s="64"/>
      <c r="BQ176" s="64"/>
      <c r="BR176" s="64"/>
      <c r="BS176" s="64"/>
      <c r="BT176" s="64"/>
      <c r="BU176" s="64"/>
      <c r="BV176" s="241"/>
      <c r="BW176" s="64"/>
      <c r="BX176" s="64"/>
      <c r="BY176" s="64"/>
      <c r="BZ176" s="64"/>
      <c r="CA176" s="64"/>
      <c r="CB176" s="64"/>
      <c r="CC176" s="64"/>
      <c r="CD176" s="64"/>
      <c r="CF176" s="64"/>
      <c r="CG176" s="64"/>
      <c r="CH176" s="64"/>
      <c r="CI176" s="64"/>
      <c r="CJ176" s="64"/>
      <c r="CK176" s="64"/>
      <c r="CL176" s="64"/>
      <c r="CM176" s="64"/>
      <c r="CN176" s="64"/>
      <c r="CO176" s="64"/>
      <c r="CP176" s="64"/>
      <c r="CQ176" s="64"/>
      <c r="CR176" s="64"/>
      <c r="CS176" s="64"/>
      <c r="CT176" s="64"/>
      <c r="CU176" s="64"/>
      <c r="CV176" s="64"/>
      <c r="CW176" s="64"/>
      <c r="CX176" s="64"/>
      <c r="CY176" s="64"/>
      <c r="CZ176" s="64"/>
      <c r="DA176" s="64"/>
      <c r="DB176" s="64"/>
      <c r="DC176" s="64"/>
      <c r="DD176" s="64"/>
      <c r="DE176" s="64"/>
      <c r="DF176" s="64"/>
    </row>
    <row r="177" spans="1:110" x14ac:dyDescent="0.2">
      <c r="A177" s="64"/>
      <c r="B177" s="64"/>
      <c r="C177" s="142"/>
      <c r="D177" s="64"/>
      <c r="E177" s="64"/>
      <c r="F177" s="64"/>
      <c r="G177" s="64"/>
      <c r="H177" s="64"/>
      <c r="I177" s="64"/>
      <c r="J177" s="65"/>
      <c r="K177" s="65"/>
      <c r="L177" s="65"/>
      <c r="M177" s="65"/>
      <c r="N177" s="65"/>
      <c r="O177" s="327"/>
      <c r="P177" s="327"/>
      <c r="Q177" s="65"/>
      <c r="R177" s="64"/>
      <c r="S177" s="64"/>
      <c r="T177" s="64"/>
      <c r="U177" s="328"/>
      <c r="V177" s="64"/>
      <c r="W177" s="64"/>
      <c r="X177" s="64"/>
      <c r="Y177" s="64"/>
      <c r="Z177" s="64"/>
      <c r="AA177" s="64"/>
      <c r="AB177" s="66"/>
      <c r="AC177" s="66"/>
      <c r="AD177" s="64"/>
      <c r="AE177" s="64"/>
      <c r="AF177" s="64"/>
      <c r="AG177" s="64"/>
      <c r="AH177" s="64"/>
      <c r="AI177" s="64"/>
      <c r="AJ177" s="64"/>
      <c r="AK177" s="64"/>
      <c r="AL177" s="64"/>
      <c r="AM177" s="64"/>
      <c r="AN177" s="64"/>
      <c r="AO177" s="64"/>
      <c r="AP177" s="64"/>
      <c r="AQ177" s="64"/>
      <c r="AR177" s="64"/>
      <c r="AS177" s="64"/>
      <c r="AT177" s="64"/>
      <c r="AU177" s="64"/>
      <c r="AV177" s="64"/>
      <c r="AW177" s="64"/>
      <c r="AX177" s="64"/>
      <c r="AY177" s="64"/>
      <c r="AZ177" s="64"/>
      <c r="BA177" s="64"/>
      <c r="BB177" s="64"/>
      <c r="BC177" s="64"/>
      <c r="BD177" s="64"/>
      <c r="BE177" s="64"/>
      <c r="BF177" s="64"/>
      <c r="BG177" s="327"/>
      <c r="BH177" s="64"/>
      <c r="BI177" s="64"/>
      <c r="BJ177" s="64"/>
      <c r="BK177" s="64"/>
      <c r="BL177" s="64"/>
      <c r="BM177" s="64"/>
      <c r="BN177" s="64"/>
      <c r="BO177" s="64"/>
      <c r="BP177" s="64"/>
      <c r="BQ177" s="64"/>
      <c r="BR177" s="64"/>
      <c r="BS177" s="64"/>
      <c r="BT177" s="64"/>
      <c r="BU177" s="64"/>
      <c r="BV177" s="241"/>
      <c r="BW177" s="64"/>
      <c r="BX177" s="64"/>
      <c r="BY177" s="64"/>
      <c r="BZ177" s="64"/>
      <c r="CA177" s="64"/>
      <c r="CB177" s="64"/>
      <c r="CC177" s="64"/>
      <c r="CD177" s="64"/>
      <c r="CF177" s="64"/>
      <c r="CG177" s="64"/>
      <c r="CH177" s="64"/>
      <c r="CI177" s="64"/>
      <c r="CJ177" s="64"/>
      <c r="CK177" s="64"/>
      <c r="CL177" s="64"/>
      <c r="CM177" s="64"/>
      <c r="CN177" s="64"/>
      <c r="CO177" s="64"/>
      <c r="CP177" s="64"/>
      <c r="CQ177" s="64"/>
      <c r="CR177" s="64"/>
      <c r="CS177" s="64"/>
      <c r="CT177" s="64"/>
      <c r="CU177" s="64"/>
      <c r="CV177" s="64"/>
      <c r="CW177" s="64"/>
      <c r="CX177" s="64"/>
      <c r="CY177" s="64"/>
      <c r="CZ177" s="64"/>
      <c r="DA177" s="64"/>
      <c r="DB177" s="64"/>
      <c r="DC177" s="64"/>
      <c r="DD177" s="64"/>
      <c r="DE177" s="64"/>
      <c r="DF177" s="64"/>
    </row>
    <row r="178" spans="1:110" x14ac:dyDescent="0.2">
      <c r="A178" s="64"/>
      <c r="B178" s="64"/>
      <c r="C178" s="142"/>
      <c r="D178" s="64"/>
      <c r="E178" s="64"/>
      <c r="F178" s="64"/>
      <c r="G178" s="64"/>
      <c r="H178" s="64"/>
      <c r="I178" s="64"/>
      <c r="J178" s="65"/>
      <c r="K178" s="65"/>
      <c r="L178" s="65"/>
      <c r="M178" s="65"/>
      <c r="N178" s="65"/>
      <c r="O178" s="327"/>
      <c r="P178" s="327"/>
      <c r="Q178" s="65"/>
      <c r="R178" s="64"/>
      <c r="S178" s="64"/>
      <c r="T178" s="64"/>
      <c r="U178" s="328"/>
      <c r="V178" s="64"/>
      <c r="W178" s="64"/>
      <c r="X178" s="64"/>
      <c r="Y178" s="64"/>
      <c r="Z178" s="64"/>
      <c r="AA178" s="64"/>
      <c r="AB178" s="66"/>
      <c r="AC178" s="66"/>
      <c r="AD178" s="64"/>
      <c r="AE178" s="64"/>
      <c r="AF178" s="64"/>
      <c r="AG178" s="64"/>
      <c r="AH178" s="64"/>
      <c r="AI178" s="64"/>
      <c r="AJ178" s="64"/>
      <c r="AK178" s="64"/>
      <c r="AL178" s="64"/>
      <c r="AM178" s="64"/>
      <c r="AN178" s="64"/>
      <c r="AO178" s="64"/>
      <c r="AP178" s="64"/>
      <c r="AQ178" s="64"/>
      <c r="AR178" s="64"/>
      <c r="AS178" s="64"/>
      <c r="AT178" s="64"/>
      <c r="AU178" s="64"/>
      <c r="AV178" s="64"/>
      <c r="AW178" s="64"/>
      <c r="AX178" s="64"/>
      <c r="AY178" s="64"/>
      <c r="AZ178" s="64"/>
      <c r="BA178" s="64"/>
      <c r="BB178" s="64"/>
      <c r="BC178" s="64"/>
      <c r="BD178" s="64"/>
      <c r="BE178" s="64"/>
      <c r="BF178" s="64"/>
      <c r="BG178" s="327"/>
      <c r="BH178" s="64"/>
      <c r="BI178" s="64"/>
      <c r="BJ178" s="64"/>
      <c r="BK178" s="64"/>
      <c r="BL178" s="64"/>
      <c r="BM178" s="64"/>
      <c r="BN178" s="64"/>
      <c r="BO178" s="64"/>
      <c r="BP178" s="64"/>
      <c r="BQ178" s="64"/>
      <c r="BR178" s="64"/>
      <c r="BS178" s="64"/>
      <c r="BT178" s="64"/>
      <c r="BU178" s="64"/>
      <c r="BV178" s="241"/>
      <c r="BW178" s="64"/>
      <c r="BX178" s="64"/>
      <c r="BY178" s="64"/>
      <c r="BZ178" s="64"/>
      <c r="CA178" s="64"/>
      <c r="CB178" s="64"/>
      <c r="CC178" s="64"/>
      <c r="CD178" s="64"/>
      <c r="CF178" s="64"/>
      <c r="CG178" s="64"/>
      <c r="CH178" s="64"/>
      <c r="CI178" s="64"/>
      <c r="CJ178" s="64"/>
      <c r="CK178" s="64"/>
      <c r="CL178" s="64"/>
      <c r="CM178" s="64"/>
      <c r="CN178" s="64"/>
      <c r="CO178" s="64"/>
      <c r="CP178" s="64"/>
      <c r="CQ178" s="64"/>
      <c r="CR178" s="64"/>
      <c r="CS178" s="64"/>
      <c r="CT178" s="64"/>
      <c r="CU178" s="64"/>
      <c r="CV178" s="64"/>
      <c r="CW178" s="64"/>
      <c r="CX178" s="64"/>
      <c r="CY178" s="64"/>
      <c r="CZ178" s="64"/>
      <c r="DA178" s="64"/>
      <c r="DB178" s="64"/>
      <c r="DC178" s="64"/>
      <c r="DD178" s="64"/>
      <c r="DE178" s="64"/>
      <c r="DF178" s="64"/>
    </row>
    <row r="179" spans="1:110" x14ac:dyDescent="0.2">
      <c r="A179" s="64"/>
      <c r="B179" s="64"/>
      <c r="C179" s="142"/>
      <c r="D179" s="64"/>
      <c r="E179" s="64"/>
      <c r="F179" s="64"/>
      <c r="G179" s="64"/>
      <c r="H179" s="64"/>
      <c r="I179" s="64"/>
      <c r="J179" s="65"/>
      <c r="K179" s="65"/>
      <c r="L179" s="65"/>
      <c r="M179" s="65"/>
      <c r="N179" s="65"/>
      <c r="O179" s="327"/>
      <c r="P179" s="327"/>
      <c r="Q179" s="65"/>
      <c r="R179" s="64"/>
      <c r="S179" s="64"/>
      <c r="T179" s="64"/>
      <c r="U179" s="328"/>
      <c r="V179" s="64"/>
      <c r="W179" s="64"/>
      <c r="X179" s="64"/>
      <c r="Y179" s="64"/>
      <c r="Z179" s="64"/>
      <c r="AA179" s="64"/>
      <c r="AB179" s="66"/>
      <c r="AC179" s="66"/>
      <c r="AD179" s="64"/>
      <c r="AE179" s="64"/>
      <c r="AF179" s="64"/>
      <c r="AG179" s="64"/>
      <c r="AH179" s="64"/>
      <c r="AI179" s="64"/>
      <c r="AJ179" s="64"/>
      <c r="AK179" s="64"/>
      <c r="AL179" s="64"/>
      <c r="AM179" s="64"/>
      <c r="AN179" s="64"/>
      <c r="AO179" s="64"/>
      <c r="AP179" s="64"/>
      <c r="AQ179" s="64"/>
      <c r="AR179" s="64"/>
      <c r="AS179" s="64"/>
      <c r="AT179" s="64"/>
      <c r="AU179" s="64"/>
      <c r="AV179" s="64"/>
      <c r="AW179" s="64"/>
      <c r="AX179" s="64"/>
      <c r="AY179" s="64"/>
      <c r="AZ179" s="64"/>
      <c r="BA179" s="64"/>
      <c r="BB179" s="64"/>
      <c r="BC179" s="64"/>
      <c r="BD179" s="64"/>
      <c r="BE179" s="64"/>
      <c r="BF179" s="64"/>
      <c r="BG179" s="327"/>
      <c r="BH179" s="64"/>
      <c r="BI179" s="64"/>
      <c r="BJ179" s="64"/>
      <c r="BK179" s="64"/>
      <c r="BL179" s="64"/>
      <c r="BM179" s="64"/>
      <c r="BN179" s="64"/>
      <c r="BO179" s="64"/>
      <c r="BP179" s="64"/>
      <c r="BQ179" s="64"/>
      <c r="BR179" s="64"/>
      <c r="BS179" s="64"/>
      <c r="BT179" s="64"/>
      <c r="BU179" s="64"/>
      <c r="BV179" s="241"/>
      <c r="BW179" s="64"/>
      <c r="BX179" s="64"/>
      <c r="BY179" s="64"/>
      <c r="BZ179" s="64"/>
      <c r="CA179" s="64"/>
      <c r="CB179" s="64"/>
      <c r="CC179" s="64"/>
      <c r="CD179" s="64"/>
      <c r="CF179" s="64"/>
      <c r="CG179" s="64"/>
      <c r="CH179" s="64"/>
      <c r="CI179" s="64"/>
      <c r="CJ179" s="64"/>
      <c r="CK179" s="64"/>
      <c r="CL179" s="64"/>
      <c r="CM179" s="64"/>
      <c r="CN179" s="64"/>
      <c r="CO179" s="64"/>
      <c r="CP179" s="64"/>
      <c r="CQ179" s="64"/>
      <c r="CR179" s="64"/>
      <c r="CS179" s="64"/>
      <c r="CT179" s="64"/>
      <c r="CU179" s="64"/>
      <c r="CV179" s="64"/>
      <c r="CW179" s="64"/>
      <c r="CX179" s="64"/>
      <c r="CY179" s="64"/>
      <c r="CZ179" s="64"/>
      <c r="DA179" s="64"/>
      <c r="DB179" s="64"/>
      <c r="DC179" s="64"/>
      <c r="DD179" s="64"/>
      <c r="DE179" s="64"/>
      <c r="DF179" s="64"/>
    </row>
    <row r="180" spans="1:110" x14ac:dyDescent="0.2">
      <c r="A180" s="64"/>
      <c r="B180" s="64"/>
      <c r="C180" s="142"/>
      <c r="D180" s="64"/>
      <c r="E180" s="64"/>
      <c r="F180" s="64"/>
      <c r="G180" s="64"/>
      <c r="H180" s="64"/>
      <c r="I180" s="64"/>
      <c r="J180" s="65"/>
      <c r="K180" s="65"/>
      <c r="L180" s="65"/>
      <c r="M180" s="65"/>
      <c r="N180" s="65"/>
      <c r="O180" s="327"/>
      <c r="P180" s="327"/>
      <c r="Q180" s="65"/>
      <c r="R180" s="64"/>
      <c r="S180" s="64"/>
      <c r="T180" s="64"/>
      <c r="U180" s="328"/>
      <c r="V180" s="64"/>
      <c r="W180" s="64"/>
      <c r="X180" s="64"/>
      <c r="Y180" s="64"/>
      <c r="Z180" s="64"/>
      <c r="AA180" s="64"/>
      <c r="AB180" s="66"/>
      <c r="AC180" s="66"/>
      <c r="AD180" s="64"/>
      <c r="AE180" s="64"/>
      <c r="AF180" s="64"/>
      <c r="AG180" s="64"/>
      <c r="AH180" s="64"/>
      <c r="AI180" s="64"/>
      <c r="AJ180" s="64"/>
      <c r="AK180" s="64"/>
      <c r="AL180" s="64"/>
      <c r="AM180" s="64"/>
      <c r="AN180" s="64"/>
      <c r="AO180" s="64"/>
      <c r="AP180" s="64"/>
      <c r="AQ180" s="64"/>
      <c r="AR180" s="64"/>
      <c r="AS180" s="64"/>
      <c r="AT180" s="64"/>
      <c r="AU180" s="64"/>
      <c r="AV180" s="64"/>
      <c r="AW180" s="64"/>
      <c r="AX180" s="64"/>
      <c r="AY180" s="64"/>
      <c r="AZ180" s="64"/>
      <c r="BA180" s="64"/>
      <c r="BB180" s="64"/>
      <c r="BC180" s="64"/>
      <c r="BD180" s="64"/>
      <c r="BE180" s="64"/>
      <c r="BF180" s="64"/>
      <c r="BG180" s="327"/>
      <c r="BH180" s="64"/>
      <c r="BI180" s="64"/>
      <c r="BJ180" s="64"/>
      <c r="BK180" s="64"/>
      <c r="BL180" s="64"/>
      <c r="BM180" s="64"/>
      <c r="BN180" s="64"/>
      <c r="BO180" s="64"/>
      <c r="BP180" s="64"/>
      <c r="BQ180" s="64"/>
      <c r="BR180" s="64"/>
      <c r="BS180" s="64"/>
      <c r="BT180" s="64"/>
      <c r="BU180" s="64"/>
      <c r="BV180" s="241"/>
      <c r="BW180" s="64"/>
      <c r="BX180" s="64"/>
      <c r="BY180" s="64"/>
      <c r="BZ180" s="64"/>
      <c r="CA180" s="64"/>
      <c r="CB180" s="64"/>
      <c r="CC180" s="64"/>
      <c r="CD180" s="64"/>
      <c r="CF180" s="64"/>
      <c r="CG180" s="64"/>
      <c r="CH180" s="64"/>
      <c r="CI180" s="64"/>
      <c r="CJ180" s="64"/>
      <c r="CK180" s="64"/>
      <c r="CL180" s="64"/>
      <c r="CM180" s="64"/>
      <c r="CN180" s="64"/>
      <c r="CO180" s="64"/>
      <c r="CP180" s="64"/>
      <c r="CQ180" s="64"/>
      <c r="CR180" s="64"/>
      <c r="CS180" s="64"/>
      <c r="CT180" s="64"/>
      <c r="CU180" s="64"/>
      <c r="CV180" s="64"/>
      <c r="CW180" s="64"/>
      <c r="CX180" s="64"/>
      <c r="CY180" s="64"/>
      <c r="CZ180" s="64"/>
      <c r="DA180" s="64"/>
      <c r="DB180" s="64"/>
      <c r="DC180" s="64"/>
      <c r="DD180" s="64"/>
      <c r="DE180" s="64"/>
      <c r="DF180" s="64"/>
    </row>
    <row r="181" spans="1:110" x14ac:dyDescent="0.2">
      <c r="A181" s="64"/>
      <c r="B181" s="64"/>
      <c r="C181" s="142"/>
      <c r="D181" s="64"/>
      <c r="E181" s="64"/>
      <c r="F181" s="64"/>
      <c r="G181" s="64"/>
      <c r="H181" s="64"/>
      <c r="I181" s="64"/>
      <c r="J181" s="65"/>
      <c r="K181" s="65"/>
      <c r="L181" s="65"/>
      <c r="M181" s="65"/>
      <c r="N181" s="65"/>
      <c r="O181" s="327"/>
      <c r="P181" s="327"/>
      <c r="Q181" s="65"/>
      <c r="R181" s="64"/>
      <c r="S181" s="64"/>
      <c r="T181" s="64"/>
      <c r="U181" s="328"/>
      <c r="V181" s="64"/>
      <c r="W181" s="64"/>
      <c r="X181" s="64"/>
      <c r="Y181" s="64"/>
      <c r="Z181" s="64"/>
      <c r="AA181" s="64"/>
      <c r="AB181" s="66"/>
      <c r="AC181" s="66"/>
      <c r="AD181" s="64"/>
      <c r="AE181" s="64"/>
      <c r="AF181" s="64"/>
      <c r="AG181" s="64"/>
      <c r="AH181" s="64"/>
      <c r="AI181" s="64"/>
      <c r="AJ181" s="64"/>
      <c r="AK181" s="64"/>
      <c r="AL181" s="64"/>
      <c r="AM181" s="64"/>
      <c r="AN181" s="64"/>
      <c r="AO181" s="64"/>
      <c r="AP181" s="64"/>
      <c r="AQ181" s="64"/>
      <c r="AR181" s="64"/>
      <c r="AS181" s="64"/>
      <c r="AT181" s="64"/>
      <c r="AU181" s="64"/>
      <c r="AV181" s="64"/>
      <c r="AW181" s="64"/>
      <c r="AX181" s="64"/>
      <c r="AY181" s="64"/>
      <c r="AZ181" s="64"/>
      <c r="BA181" s="64"/>
      <c r="BB181" s="64"/>
      <c r="BC181" s="64"/>
      <c r="BD181" s="64"/>
      <c r="BE181" s="64"/>
      <c r="BF181" s="64"/>
      <c r="BG181" s="327"/>
      <c r="BH181" s="64"/>
      <c r="BI181" s="64"/>
      <c r="BJ181" s="64"/>
      <c r="BK181" s="64"/>
      <c r="BL181" s="64"/>
      <c r="BM181" s="64"/>
      <c r="BN181" s="64"/>
      <c r="BO181" s="64"/>
      <c r="BP181" s="64"/>
      <c r="BQ181" s="64"/>
      <c r="BR181" s="64"/>
      <c r="BS181" s="64"/>
      <c r="BT181" s="64"/>
      <c r="BU181" s="64"/>
      <c r="BV181" s="241"/>
      <c r="BW181" s="64"/>
      <c r="BX181" s="64"/>
      <c r="BY181" s="64"/>
      <c r="BZ181" s="64"/>
      <c r="CA181" s="64"/>
      <c r="CB181" s="64"/>
      <c r="CC181" s="64"/>
      <c r="CD181" s="64"/>
      <c r="CF181" s="64"/>
      <c r="CG181" s="64"/>
      <c r="CH181" s="64"/>
      <c r="CI181" s="64"/>
      <c r="CJ181" s="64"/>
      <c r="CK181" s="64"/>
      <c r="CL181" s="64"/>
      <c r="CM181" s="64"/>
      <c r="CN181" s="64"/>
      <c r="CO181" s="64"/>
      <c r="CP181" s="64"/>
      <c r="CQ181" s="64"/>
      <c r="CR181" s="64"/>
      <c r="CS181" s="64"/>
      <c r="CT181" s="64"/>
      <c r="CU181" s="64"/>
      <c r="CV181" s="64"/>
      <c r="CW181" s="64"/>
      <c r="CX181" s="64"/>
      <c r="CY181" s="64"/>
      <c r="CZ181" s="64"/>
      <c r="DA181" s="64"/>
      <c r="DB181" s="64"/>
      <c r="DC181" s="64"/>
      <c r="DD181" s="64"/>
      <c r="DE181" s="64"/>
      <c r="DF181" s="64"/>
    </row>
    <row r="182" spans="1:110" x14ac:dyDescent="0.2">
      <c r="A182" s="64"/>
      <c r="B182" s="64"/>
      <c r="C182" s="142"/>
      <c r="D182" s="64"/>
      <c r="E182" s="64"/>
      <c r="F182" s="64"/>
      <c r="G182" s="64"/>
      <c r="H182" s="64"/>
      <c r="I182" s="64"/>
      <c r="J182" s="65"/>
      <c r="K182" s="65"/>
      <c r="L182" s="65"/>
      <c r="M182" s="65"/>
      <c r="N182" s="65"/>
      <c r="O182" s="327"/>
      <c r="P182" s="327"/>
      <c r="Q182" s="65"/>
      <c r="R182" s="64"/>
      <c r="S182" s="64"/>
      <c r="T182" s="64"/>
      <c r="U182" s="328"/>
      <c r="V182" s="64"/>
      <c r="W182" s="64"/>
      <c r="X182" s="64"/>
      <c r="Y182" s="64"/>
      <c r="Z182" s="64"/>
      <c r="AA182" s="64"/>
      <c r="AB182" s="66"/>
      <c r="AC182" s="66"/>
      <c r="AD182" s="64"/>
      <c r="AE182" s="64"/>
      <c r="AF182" s="64"/>
      <c r="AG182" s="64"/>
      <c r="AH182" s="64"/>
      <c r="AI182" s="64"/>
      <c r="AJ182" s="64"/>
      <c r="AK182" s="64"/>
      <c r="AL182" s="64"/>
      <c r="AM182" s="64"/>
      <c r="AN182" s="64"/>
      <c r="AO182" s="64"/>
      <c r="AP182" s="64"/>
      <c r="AQ182" s="64"/>
      <c r="AR182" s="64"/>
      <c r="AS182" s="64"/>
      <c r="AT182" s="64"/>
      <c r="AU182" s="64"/>
      <c r="AV182" s="64"/>
      <c r="AW182" s="64"/>
      <c r="AX182" s="64"/>
      <c r="AY182" s="64"/>
      <c r="AZ182" s="64"/>
      <c r="BA182" s="64"/>
      <c r="BB182" s="64"/>
      <c r="BC182" s="64"/>
      <c r="BD182" s="64"/>
      <c r="BE182" s="64"/>
      <c r="BF182" s="64"/>
      <c r="BG182" s="327"/>
      <c r="BH182" s="64"/>
      <c r="BI182" s="64"/>
      <c r="BJ182" s="64"/>
      <c r="BK182" s="64"/>
      <c r="BL182" s="64"/>
      <c r="BM182" s="64"/>
      <c r="BN182" s="64"/>
      <c r="BO182" s="64"/>
      <c r="BP182" s="64"/>
      <c r="BQ182" s="64"/>
      <c r="BR182" s="64"/>
      <c r="BS182" s="64"/>
      <c r="BT182" s="64"/>
      <c r="BU182" s="64"/>
      <c r="BV182" s="241"/>
      <c r="BW182" s="64"/>
      <c r="BX182" s="64"/>
      <c r="BY182" s="64"/>
      <c r="BZ182" s="64"/>
      <c r="CA182" s="64"/>
      <c r="CB182" s="64"/>
      <c r="CC182" s="64"/>
      <c r="CD182" s="64"/>
      <c r="CF182" s="64"/>
      <c r="CG182" s="64"/>
      <c r="CH182" s="64"/>
      <c r="CI182" s="64"/>
      <c r="CJ182" s="64"/>
      <c r="CK182" s="64"/>
      <c r="CL182" s="64"/>
      <c r="CM182" s="64"/>
      <c r="CN182" s="64"/>
      <c r="CO182" s="64"/>
      <c r="CP182" s="64"/>
      <c r="CQ182" s="64"/>
      <c r="CR182" s="64"/>
      <c r="CS182" s="64"/>
      <c r="CT182" s="64"/>
      <c r="CU182" s="64"/>
      <c r="CV182" s="64"/>
      <c r="CW182" s="64"/>
      <c r="CX182" s="64"/>
      <c r="CY182" s="64"/>
      <c r="CZ182" s="64"/>
      <c r="DA182" s="64"/>
      <c r="DB182" s="64"/>
      <c r="DC182" s="64"/>
      <c r="DD182" s="64"/>
      <c r="DE182" s="64"/>
      <c r="DF182" s="64"/>
    </row>
    <row r="183" spans="1:110" x14ac:dyDescent="0.2">
      <c r="A183" s="64"/>
      <c r="B183" s="64"/>
      <c r="C183" s="142"/>
      <c r="D183" s="64"/>
      <c r="E183" s="64"/>
      <c r="F183" s="64"/>
      <c r="G183" s="64"/>
      <c r="H183" s="64"/>
      <c r="I183" s="64"/>
      <c r="J183" s="65"/>
      <c r="K183" s="65"/>
      <c r="L183" s="65"/>
      <c r="M183" s="65"/>
      <c r="N183" s="65"/>
      <c r="O183" s="327"/>
      <c r="P183" s="327"/>
      <c r="Q183" s="65"/>
      <c r="R183" s="64"/>
      <c r="S183" s="64"/>
      <c r="T183" s="64"/>
      <c r="U183" s="328"/>
      <c r="V183" s="64"/>
      <c r="W183" s="64"/>
      <c r="X183" s="64"/>
      <c r="Y183" s="64"/>
      <c r="Z183" s="64"/>
      <c r="AA183" s="64"/>
      <c r="AB183" s="66"/>
      <c r="AC183" s="66"/>
      <c r="AD183" s="64"/>
      <c r="AE183" s="64"/>
      <c r="AF183" s="64"/>
      <c r="AG183" s="64"/>
      <c r="AH183" s="64"/>
      <c r="AI183" s="64"/>
      <c r="AJ183" s="64"/>
      <c r="AK183" s="64"/>
      <c r="AL183" s="64"/>
      <c r="AM183" s="64"/>
      <c r="AN183" s="64"/>
      <c r="AO183" s="64"/>
      <c r="AP183" s="64"/>
      <c r="AQ183" s="64"/>
      <c r="AR183" s="64"/>
      <c r="AS183" s="64"/>
      <c r="AT183" s="64"/>
      <c r="AU183" s="64"/>
      <c r="AV183" s="64"/>
      <c r="AW183" s="64"/>
      <c r="AX183" s="64"/>
      <c r="AY183" s="64"/>
      <c r="AZ183" s="64"/>
      <c r="BA183" s="64"/>
      <c r="BB183" s="64"/>
      <c r="BC183" s="64"/>
      <c r="BD183" s="64"/>
      <c r="BE183" s="64"/>
      <c r="BF183" s="64"/>
      <c r="BG183" s="327"/>
      <c r="BH183" s="64"/>
      <c r="BI183" s="64"/>
      <c r="BJ183" s="64"/>
      <c r="BK183" s="64"/>
      <c r="BL183" s="64"/>
      <c r="BM183" s="64"/>
      <c r="BN183" s="64"/>
      <c r="BO183" s="64"/>
      <c r="BP183" s="64"/>
      <c r="BQ183" s="64"/>
      <c r="BR183" s="64"/>
      <c r="BS183" s="64"/>
      <c r="BT183" s="64"/>
      <c r="BU183" s="64"/>
      <c r="BV183" s="241"/>
      <c r="BW183" s="64"/>
      <c r="BX183" s="64"/>
      <c r="BY183" s="64"/>
      <c r="BZ183" s="64"/>
      <c r="CA183" s="64"/>
      <c r="CB183" s="64"/>
      <c r="CC183" s="64"/>
      <c r="CD183" s="64"/>
      <c r="CF183" s="64"/>
      <c r="CG183" s="64"/>
      <c r="CH183" s="64"/>
      <c r="CI183" s="64"/>
      <c r="CJ183" s="64"/>
      <c r="CK183" s="64"/>
      <c r="CL183" s="64"/>
      <c r="CM183" s="64"/>
      <c r="CN183" s="64"/>
      <c r="CO183" s="64"/>
      <c r="CP183" s="64"/>
      <c r="CQ183" s="64"/>
      <c r="CR183" s="64"/>
      <c r="CS183" s="64"/>
      <c r="CT183" s="64"/>
      <c r="CU183" s="64"/>
      <c r="CV183" s="64"/>
      <c r="CW183" s="64"/>
      <c r="CX183" s="64"/>
      <c r="CY183" s="64"/>
      <c r="CZ183" s="64"/>
      <c r="DA183" s="64"/>
      <c r="DB183" s="64"/>
      <c r="DC183" s="64"/>
      <c r="DD183" s="64"/>
      <c r="DE183" s="64"/>
      <c r="DF183" s="64"/>
    </row>
    <row r="184" spans="1:110" x14ac:dyDescent="0.2">
      <c r="A184" s="64"/>
      <c r="B184" s="64"/>
      <c r="C184" s="142"/>
      <c r="D184" s="64"/>
      <c r="E184" s="64"/>
      <c r="F184" s="64"/>
      <c r="G184" s="64"/>
      <c r="H184" s="64"/>
      <c r="I184" s="64"/>
      <c r="J184" s="65"/>
      <c r="K184" s="65"/>
      <c r="L184" s="65"/>
      <c r="M184" s="65"/>
      <c r="N184" s="65"/>
      <c r="O184" s="327"/>
      <c r="P184" s="327"/>
      <c r="Q184" s="65"/>
      <c r="R184" s="64"/>
      <c r="S184" s="64"/>
      <c r="T184" s="64"/>
      <c r="U184" s="328"/>
      <c r="V184" s="64"/>
      <c r="W184" s="64"/>
      <c r="X184" s="64"/>
      <c r="Y184" s="64"/>
      <c r="Z184" s="64"/>
      <c r="AA184" s="64"/>
      <c r="AB184" s="66"/>
      <c r="AC184" s="66"/>
      <c r="AD184" s="64"/>
      <c r="AE184" s="64"/>
      <c r="AF184" s="64"/>
      <c r="AG184" s="64"/>
      <c r="AH184" s="64"/>
      <c r="AI184" s="64"/>
      <c r="AJ184" s="64"/>
      <c r="AK184" s="64"/>
      <c r="AL184" s="64"/>
      <c r="AM184" s="64"/>
      <c r="AN184" s="64"/>
      <c r="AO184" s="64"/>
      <c r="AP184" s="64"/>
      <c r="AQ184" s="64"/>
      <c r="AR184" s="64"/>
      <c r="AS184" s="64"/>
      <c r="AT184" s="64"/>
      <c r="AU184" s="64"/>
      <c r="AV184" s="64"/>
      <c r="AW184" s="64"/>
      <c r="AX184" s="64"/>
      <c r="AY184" s="64"/>
      <c r="AZ184" s="64"/>
      <c r="BA184" s="64"/>
      <c r="BB184" s="64"/>
      <c r="BC184" s="64"/>
      <c r="BD184" s="64"/>
      <c r="BE184" s="64"/>
      <c r="BF184" s="64"/>
      <c r="BG184" s="327"/>
      <c r="BH184" s="64"/>
      <c r="BI184" s="64"/>
      <c r="BJ184" s="64"/>
      <c r="BK184" s="64"/>
      <c r="BL184" s="64"/>
      <c r="BM184" s="64"/>
      <c r="BN184" s="64"/>
      <c r="BO184" s="64"/>
      <c r="BP184" s="64"/>
      <c r="BQ184" s="64"/>
      <c r="BR184" s="64"/>
      <c r="BS184" s="64"/>
      <c r="BT184" s="64"/>
      <c r="BU184" s="64"/>
      <c r="BV184" s="241"/>
      <c r="BW184" s="64"/>
      <c r="BX184" s="64"/>
      <c r="BY184" s="64"/>
      <c r="BZ184" s="64"/>
      <c r="CA184" s="64"/>
      <c r="CB184" s="64"/>
      <c r="CC184" s="64"/>
      <c r="CD184" s="64"/>
      <c r="CF184" s="64"/>
      <c r="CG184" s="64"/>
      <c r="CH184" s="64"/>
      <c r="CI184" s="64"/>
      <c r="CJ184" s="64"/>
      <c r="CK184" s="64"/>
      <c r="CL184" s="64"/>
      <c r="CM184" s="64"/>
      <c r="CN184" s="64"/>
      <c r="CO184" s="64"/>
      <c r="CP184" s="64"/>
      <c r="CQ184" s="64"/>
      <c r="CR184" s="64"/>
      <c r="CS184" s="64"/>
      <c r="CT184" s="64"/>
      <c r="CU184" s="64"/>
      <c r="CV184" s="64"/>
      <c r="CW184" s="64"/>
      <c r="CX184" s="64"/>
      <c r="CY184" s="64"/>
      <c r="CZ184" s="64"/>
      <c r="DA184" s="64"/>
      <c r="DB184" s="64"/>
      <c r="DC184" s="64"/>
      <c r="DD184" s="64"/>
      <c r="DE184" s="64"/>
      <c r="DF184" s="64"/>
    </row>
    <row r="185" spans="1:110" x14ac:dyDescent="0.2">
      <c r="A185" s="64"/>
      <c r="B185" s="64"/>
      <c r="C185" s="142"/>
      <c r="D185" s="64"/>
      <c r="E185" s="64"/>
      <c r="F185" s="64"/>
      <c r="G185" s="64"/>
      <c r="H185" s="64"/>
      <c r="I185" s="64"/>
      <c r="J185" s="65"/>
      <c r="K185" s="65"/>
      <c r="L185" s="65"/>
      <c r="M185" s="65"/>
      <c r="N185" s="65"/>
      <c r="O185" s="327"/>
      <c r="P185" s="327"/>
      <c r="Q185" s="65"/>
      <c r="R185" s="64"/>
      <c r="S185" s="64"/>
      <c r="T185" s="64"/>
      <c r="U185" s="328"/>
      <c r="V185" s="64"/>
      <c r="W185" s="64"/>
      <c r="X185" s="64"/>
      <c r="Y185" s="64"/>
      <c r="Z185" s="64"/>
      <c r="AA185" s="64"/>
      <c r="AB185" s="66"/>
      <c r="AC185" s="66"/>
      <c r="AD185" s="64"/>
      <c r="AE185" s="64"/>
      <c r="AF185" s="64"/>
      <c r="AG185" s="64"/>
      <c r="AH185" s="64"/>
      <c r="AI185" s="64"/>
      <c r="AJ185" s="64"/>
      <c r="AK185" s="64"/>
      <c r="AL185" s="64"/>
      <c r="AM185" s="64"/>
      <c r="AN185" s="64"/>
      <c r="AO185" s="64"/>
      <c r="AP185" s="64"/>
      <c r="AQ185" s="64"/>
      <c r="AR185" s="64"/>
      <c r="AS185" s="64"/>
      <c r="AT185" s="64"/>
      <c r="AU185" s="64"/>
      <c r="AV185" s="64"/>
      <c r="AW185" s="64"/>
      <c r="AX185" s="64"/>
      <c r="AY185" s="64"/>
      <c r="AZ185" s="64"/>
      <c r="BA185" s="64"/>
      <c r="BB185" s="64"/>
      <c r="BC185" s="64"/>
      <c r="BD185" s="64"/>
      <c r="BE185" s="64"/>
      <c r="BF185" s="64"/>
      <c r="BG185" s="327"/>
      <c r="BH185" s="64"/>
      <c r="BI185" s="64"/>
      <c r="BJ185" s="64"/>
      <c r="BK185" s="64"/>
      <c r="BL185" s="64"/>
      <c r="BM185" s="64"/>
      <c r="BN185" s="64"/>
      <c r="BO185" s="64"/>
      <c r="BP185" s="64"/>
      <c r="BQ185" s="64"/>
      <c r="BR185" s="64"/>
      <c r="BS185" s="64"/>
      <c r="BT185" s="64"/>
      <c r="BU185" s="64"/>
      <c r="BV185" s="241"/>
      <c r="BW185" s="64"/>
      <c r="BX185" s="64"/>
      <c r="BY185" s="64"/>
      <c r="BZ185" s="64"/>
      <c r="CA185" s="64"/>
      <c r="CB185" s="64"/>
      <c r="CC185" s="64"/>
      <c r="CD185" s="64"/>
      <c r="CF185" s="64"/>
      <c r="CG185" s="64"/>
      <c r="CH185" s="64"/>
      <c r="CI185" s="64"/>
      <c r="CJ185" s="64"/>
      <c r="CK185" s="64"/>
      <c r="CL185" s="64"/>
      <c r="CM185" s="64"/>
      <c r="CN185" s="64"/>
      <c r="CO185" s="64"/>
      <c r="CP185" s="64"/>
      <c r="CQ185" s="64"/>
      <c r="CR185" s="64"/>
      <c r="CS185" s="64"/>
      <c r="CT185" s="64"/>
      <c r="CU185" s="64"/>
      <c r="CV185" s="64"/>
      <c r="CW185" s="64"/>
      <c r="CX185" s="64"/>
      <c r="CY185" s="64"/>
      <c r="CZ185" s="64"/>
      <c r="DA185" s="64"/>
      <c r="DB185" s="64"/>
      <c r="DC185" s="64"/>
      <c r="DD185" s="64"/>
      <c r="DE185" s="64"/>
      <c r="DF185" s="64"/>
    </row>
    <row r="186" spans="1:110" x14ac:dyDescent="0.2">
      <c r="A186" s="64"/>
      <c r="B186" s="64"/>
      <c r="C186" s="142"/>
      <c r="D186" s="64"/>
      <c r="E186" s="64"/>
      <c r="F186" s="64"/>
      <c r="G186" s="64"/>
      <c r="H186" s="64"/>
      <c r="I186" s="64"/>
      <c r="J186" s="65"/>
      <c r="K186" s="65"/>
      <c r="L186" s="65"/>
      <c r="M186" s="65"/>
      <c r="N186" s="65"/>
      <c r="O186" s="327"/>
      <c r="P186" s="327"/>
      <c r="Q186" s="65"/>
      <c r="R186" s="64"/>
      <c r="S186" s="64"/>
      <c r="T186" s="64"/>
      <c r="U186" s="328"/>
      <c r="V186" s="64"/>
      <c r="W186" s="64"/>
      <c r="X186" s="64"/>
      <c r="Y186" s="64"/>
      <c r="Z186" s="64"/>
      <c r="AA186" s="64"/>
      <c r="AB186" s="66"/>
      <c r="AC186" s="66"/>
      <c r="AD186" s="64"/>
      <c r="AE186" s="64"/>
      <c r="AF186" s="64"/>
      <c r="AG186" s="64"/>
      <c r="AH186" s="64"/>
      <c r="AI186" s="64"/>
      <c r="AJ186" s="64"/>
      <c r="AK186" s="64"/>
      <c r="AL186" s="64"/>
      <c r="AM186" s="64"/>
      <c r="AN186" s="64"/>
      <c r="AO186" s="64"/>
      <c r="AP186" s="64"/>
      <c r="AQ186" s="64"/>
      <c r="AR186" s="64"/>
      <c r="AS186" s="64"/>
      <c r="AT186" s="64"/>
      <c r="AU186" s="64"/>
      <c r="AV186" s="64"/>
      <c r="AW186" s="64"/>
      <c r="AX186" s="64"/>
      <c r="AY186" s="64"/>
      <c r="AZ186" s="64"/>
      <c r="BA186" s="64"/>
      <c r="BB186" s="64"/>
      <c r="BC186" s="64"/>
      <c r="BD186" s="64"/>
      <c r="BE186" s="64"/>
      <c r="BF186" s="64"/>
      <c r="BG186" s="327"/>
      <c r="BH186" s="64"/>
      <c r="BI186" s="64"/>
      <c r="BJ186" s="64"/>
      <c r="BK186" s="64"/>
      <c r="BL186" s="64"/>
      <c r="BM186" s="64"/>
      <c r="BN186" s="64"/>
      <c r="BO186" s="64"/>
      <c r="BP186" s="64"/>
      <c r="BQ186" s="64"/>
      <c r="BR186" s="64"/>
      <c r="BS186" s="64"/>
      <c r="BT186" s="64"/>
      <c r="BU186" s="64"/>
      <c r="BV186" s="241"/>
      <c r="BW186" s="64"/>
      <c r="BX186" s="64"/>
      <c r="BY186" s="64"/>
      <c r="BZ186" s="64"/>
      <c r="CA186" s="64"/>
      <c r="CB186" s="64"/>
      <c r="CC186" s="64"/>
      <c r="CD186" s="64"/>
      <c r="CF186" s="64"/>
      <c r="CG186" s="64"/>
      <c r="CH186" s="64"/>
      <c r="CI186" s="64"/>
      <c r="CJ186" s="64"/>
      <c r="CK186" s="64"/>
      <c r="CL186" s="64"/>
      <c r="CM186" s="64"/>
      <c r="CN186" s="64"/>
      <c r="CO186" s="64"/>
      <c r="CP186" s="64"/>
      <c r="CQ186" s="64"/>
      <c r="CR186" s="64"/>
      <c r="CS186" s="64"/>
      <c r="CT186" s="64"/>
      <c r="CU186" s="64"/>
      <c r="CV186" s="64"/>
      <c r="CW186" s="64"/>
      <c r="CX186" s="64"/>
      <c r="CY186" s="64"/>
      <c r="CZ186" s="64"/>
      <c r="DA186" s="64"/>
      <c r="DB186" s="64"/>
      <c r="DC186" s="64"/>
      <c r="DD186" s="64"/>
      <c r="DE186" s="64"/>
      <c r="DF186" s="64"/>
    </row>
    <row r="187" spans="1:110" x14ac:dyDescent="0.2">
      <c r="A187" s="64"/>
      <c r="B187" s="64"/>
      <c r="C187" s="142"/>
      <c r="D187" s="64"/>
      <c r="E187" s="64"/>
      <c r="F187" s="64"/>
      <c r="G187" s="64"/>
      <c r="H187" s="64"/>
      <c r="I187" s="64"/>
      <c r="J187" s="65"/>
      <c r="K187" s="65"/>
      <c r="L187" s="65"/>
      <c r="M187" s="65"/>
      <c r="N187" s="65"/>
      <c r="O187" s="327"/>
      <c r="P187" s="327"/>
      <c r="Q187" s="65"/>
      <c r="R187" s="64"/>
      <c r="S187" s="64"/>
      <c r="T187" s="64"/>
      <c r="U187" s="328"/>
      <c r="V187" s="64"/>
      <c r="W187" s="64"/>
      <c r="X187" s="64"/>
      <c r="Y187" s="64"/>
      <c r="Z187" s="64"/>
      <c r="AA187" s="64"/>
      <c r="AB187" s="66"/>
      <c r="AC187" s="66"/>
      <c r="AD187" s="64"/>
      <c r="AE187" s="64"/>
      <c r="AF187" s="64"/>
      <c r="AG187" s="64"/>
      <c r="AH187" s="64"/>
      <c r="AI187" s="64"/>
      <c r="AJ187" s="64"/>
      <c r="AK187" s="64"/>
      <c r="AL187" s="64"/>
      <c r="AM187" s="64"/>
      <c r="AN187" s="64"/>
      <c r="AO187" s="64"/>
      <c r="AP187" s="64"/>
      <c r="AQ187" s="64"/>
      <c r="AR187" s="64"/>
      <c r="AS187" s="64"/>
      <c r="AT187" s="64"/>
      <c r="AU187" s="64"/>
      <c r="AV187" s="64"/>
      <c r="AW187" s="64"/>
      <c r="AX187" s="64"/>
      <c r="AY187" s="64"/>
      <c r="AZ187" s="64"/>
      <c r="BA187" s="64"/>
      <c r="BB187" s="64"/>
      <c r="BC187" s="64"/>
      <c r="BD187" s="64"/>
      <c r="BE187" s="64"/>
      <c r="BF187" s="64"/>
      <c r="BG187" s="327"/>
      <c r="BH187" s="64"/>
      <c r="BI187" s="64"/>
      <c r="BJ187" s="64"/>
      <c r="BK187" s="64"/>
      <c r="BL187" s="64"/>
      <c r="BM187" s="64"/>
      <c r="BN187" s="64"/>
      <c r="BO187" s="64"/>
      <c r="BP187" s="64"/>
      <c r="BQ187" s="64"/>
      <c r="BR187" s="64"/>
      <c r="BS187" s="64"/>
      <c r="BT187" s="64"/>
      <c r="BU187" s="64"/>
      <c r="BV187" s="241"/>
      <c r="BW187" s="64"/>
      <c r="BX187" s="64"/>
      <c r="BY187" s="64"/>
      <c r="BZ187" s="64"/>
      <c r="CA187" s="64"/>
      <c r="CB187" s="64"/>
      <c r="CC187" s="64"/>
      <c r="CD187" s="64"/>
      <c r="CF187" s="64"/>
      <c r="CG187" s="64"/>
      <c r="CH187" s="64"/>
      <c r="CI187" s="64"/>
      <c r="CJ187" s="64"/>
      <c r="CK187" s="64"/>
      <c r="CL187" s="64"/>
      <c r="CM187" s="64"/>
      <c r="CN187" s="64"/>
      <c r="CO187" s="64"/>
      <c r="CP187" s="64"/>
      <c r="CQ187" s="64"/>
      <c r="CR187" s="64"/>
      <c r="CS187" s="64"/>
      <c r="CT187" s="64"/>
      <c r="CU187" s="64"/>
      <c r="CV187" s="64"/>
      <c r="CW187" s="64"/>
      <c r="CX187" s="64"/>
      <c r="CY187" s="64"/>
      <c r="CZ187" s="64"/>
      <c r="DA187" s="64"/>
      <c r="DB187" s="64"/>
      <c r="DC187" s="64"/>
      <c r="DD187" s="64"/>
      <c r="DE187" s="64"/>
      <c r="DF187" s="64"/>
    </row>
    <row r="188" spans="1:110" x14ac:dyDescent="0.2">
      <c r="A188" s="64"/>
      <c r="B188" s="64"/>
      <c r="C188" s="142"/>
      <c r="D188" s="64"/>
      <c r="E188" s="64"/>
      <c r="F188" s="64"/>
      <c r="G188" s="64"/>
      <c r="H188" s="64"/>
      <c r="I188" s="64"/>
      <c r="J188" s="65"/>
      <c r="K188" s="65"/>
      <c r="L188" s="65"/>
      <c r="M188" s="65"/>
      <c r="N188" s="65"/>
      <c r="O188" s="327"/>
      <c r="P188" s="327"/>
      <c r="Q188" s="65"/>
      <c r="R188" s="64"/>
      <c r="S188" s="64"/>
      <c r="T188" s="64"/>
      <c r="U188" s="328"/>
      <c r="V188" s="64"/>
      <c r="W188" s="64"/>
      <c r="X188" s="64"/>
      <c r="Y188" s="64"/>
      <c r="Z188" s="64"/>
      <c r="AA188" s="64"/>
      <c r="AB188" s="66"/>
      <c r="AC188" s="66"/>
      <c r="AD188" s="64"/>
      <c r="AE188" s="64"/>
      <c r="AF188" s="64"/>
      <c r="AG188" s="64"/>
      <c r="AH188" s="64"/>
      <c r="AI188" s="64"/>
      <c r="AJ188" s="64"/>
      <c r="AK188" s="64"/>
      <c r="AL188" s="64"/>
      <c r="AM188" s="64"/>
      <c r="AN188" s="64"/>
      <c r="AO188" s="64"/>
      <c r="AP188" s="64"/>
      <c r="AQ188" s="64"/>
      <c r="AR188" s="64"/>
      <c r="AS188" s="64"/>
      <c r="AT188" s="64"/>
      <c r="AU188" s="64"/>
      <c r="AV188" s="64"/>
      <c r="AW188" s="64"/>
      <c r="AX188" s="64"/>
      <c r="AY188" s="64"/>
      <c r="AZ188" s="64"/>
      <c r="BA188" s="64"/>
      <c r="BB188" s="64"/>
      <c r="BC188" s="64"/>
      <c r="BD188" s="64"/>
      <c r="BE188" s="64"/>
      <c r="BF188" s="64"/>
      <c r="BG188" s="327"/>
      <c r="BH188" s="64"/>
      <c r="BI188" s="64"/>
      <c r="BJ188" s="64"/>
      <c r="BK188" s="64"/>
      <c r="BL188" s="64"/>
      <c r="BM188" s="64"/>
      <c r="BN188" s="64"/>
      <c r="BO188" s="64"/>
      <c r="BP188" s="64"/>
      <c r="BQ188" s="64"/>
      <c r="BR188" s="64"/>
      <c r="BS188" s="64"/>
      <c r="BT188" s="64"/>
      <c r="BU188" s="64"/>
      <c r="BV188" s="241"/>
      <c r="BW188" s="64"/>
      <c r="BX188" s="64"/>
      <c r="BY188" s="64"/>
      <c r="BZ188" s="64"/>
      <c r="CA188" s="64"/>
      <c r="CB188" s="64"/>
      <c r="CC188" s="64"/>
      <c r="CD188" s="64"/>
      <c r="CF188" s="64"/>
      <c r="CG188" s="64"/>
      <c r="CH188" s="64"/>
      <c r="CI188" s="64"/>
      <c r="CJ188" s="64"/>
      <c r="CK188" s="64"/>
      <c r="CL188" s="64"/>
      <c r="CM188" s="64"/>
      <c r="CN188" s="64"/>
      <c r="CO188" s="64"/>
      <c r="CP188" s="64"/>
      <c r="CQ188" s="64"/>
      <c r="CR188" s="64"/>
      <c r="CS188" s="64"/>
      <c r="CT188" s="64"/>
      <c r="CU188" s="64"/>
      <c r="CV188" s="64"/>
      <c r="CW188" s="64"/>
      <c r="CX188" s="64"/>
      <c r="CY188" s="64"/>
      <c r="CZ188" s="64"/>
      <c r="DA188" s="64"/>
      <c r="DB188" s="64"/>
      <c r="DC188" s="64"/>
      <c r="DD188" s="64"/>
      <c r="DE188" s="64"/>
      <c r="DF188" s="64"/>
    </row>
    <row r="189" spans="1:110" x14ac:dyDescent="0.2">
      <c r="A189" s="64"/>
      <c r="B189" s="64"/>
      <c r="C189" s="142"/>
      <c r="D189" s="64"/>
      <c r="E189" s="64"/>
      <c r="F189" s="64"/>
      <c r="G189" s="64"/>
      <c r="H189" s="64"/>
      <c r="I189" s="64"/>
      <c r="J189" s="65"/>
      <c r="K189" s="65"/>
      <c r="L189" s="65"/>
      <c r="M189" s="65"/>
      <c r="N189" s="65"/>
      <c r="O189" s="327"/>
      <c r="P189" s="327"/>
      <c r="Q189" s="65"/>
      <c r="R189" s="64"/>
      <c r="S189" s="64"/>
      <c r="T189" s="64"/>
      <c r="U189" s="328"/>
      <c r="V189" s="64"/>
      <c r="W189" s="64"/>
      <c r="X189" s="64"/>
      <c r="Y189" s="64"/>
      <c r="Z189" s="64"/>
      <c r="AA189" s="64"/>
      <c r="AB189" s="66"/>
      <c r="AC189" s="66"/>
      <c r="AD189" s="64"/>
      <c r="AE189" s="64"/>
      <c r="AF189" s="64"/>
      <c r="AG189" s="64"/>
      <c r="AH189" s="64"/>
      <c r="AI189" s="64"/>
      <c r="AJ189" s="64"/>
      <c r="AK189" s="64"/>
      <c r="AL189" s="64"/>
      <c r="AM189" s="64"/>
      <c r="AN189" s="64"/>
      <c r="AO189" s="64"/>
      <c r="AP189" s="64"/>
      <c r="AQ189" s="64"/>
      <c r="AR189" s="64"/>
      <c r="AS189" s="64"/>
      <c r="AT189" s="64"/>
      <c r="AU189" s="64"/>
      <c r="AV189" s="64"/>
      <c r="AW189" s="64"/>
      <c r="AX189" s="64"/>
      <c r="AY189" s="64"/>
      <c r="AZ189" s="64"/>
      <c r="BA189" s="64"/>
      <c r="BB189" s="64"/>
      <c r="BC189" s="64"/>
      <c r="BD189" s="64"/>
      <c r="BE189" s="64"/>
      <c r="BF189" s="64"/>
      <c r="BG189" s="327"/>
      <c r="BH189" s="64"/>
      <c r="BI189" s="64"/>
      <c r="BJ189" s="64"/>
      <c r="BK189" s="64"/>
      <c r="BL189" s="64"/>
      <c r="BM189" s="64"/>
      <c r="BN189" s="64"/>
      <c r="BO189" s="64"/>
      <c r="BP189" s="64"/>
      <c r="BQ189" s="64"/>
      <c r="BR189" s="64"/>
      <c r="BS189" s="64"/>
      <c r="BT189" s="64"/>
      <c r="BU189" s="64"/>
      <c r="BV189" s="241"/>
      <c r="BW189" s="64"/>
      <c r="BX189" s="64"/>
      <c r="BY189" s="64"/>
      <c r="BZ189" s="64"/>
      <c r="CA189" s="64"/>
      <c r="CB189" s="64"/>
      <c r="CC189" s="64"/>
      <c r="CD189" s="64"/>
      <c r="CF189" s="64"/>
      <c r="CG189" s="64"/>
      <c r="CH189" s="64"/>
      <c r="CI189" s="64"/>
      <c r="CJ189" s="64"/>
      <c r="CK189" s="64"/>
      <c r="CL189" s="64"/>
      <c r="CM189" s="64"/>
      <c r="CN189" s="64"/>
      <c r="CO189" s="64"/>
      <c r="CP189" s="64"/>
      <c r="CQ189" s="64"/>
      <c r="CR189" s="64"/>
      <c r="CS189" s="64"/>
      <c r="CT189" s="64"/>
      <c r="CU189" s="64"/>
      <c r="CV189" s="64"/>
      <c r="CW189" s="64"/>
      <c r="CX189" s="64"/>
      <c r="CY189" s="64"/>
      <c r="CZ189" s="64"/>
      <c r="DA189" s="64"/>
      <c r="DB189" s="64"/>
      <c r="DC189" s="64"/>
      <c r="DD189" s="64"/>
      <c r="DE189" s="64"/>
      <c r="DF189" s="64"/>
    </row>
    <row r="190" spans="1:110" x14ac:dyDescent="0.2">
      <c r="A190" s="64"/>
      <c r="B190" s="64"/>
      <c r="C190" s="142"/>
      <c r="D190" s="64"/>
      <c r="E190" s="64"/>
      <c r="F190" s="64"/>
      <c r="G190" s="64"/>
      <c r="H190" s="64"/>
      <c r="I190" s="64"/>
      <c r="J190" s="65"/>
      <c r="K190" s="65"/>
      <c r="L190" s="65"/>
      <c r="M190" s="65"/>
      <c r="N190" s="65"/>
      <c r="O190" s="327"/>
      <c r="P190" s="327"/>
      <c r="Q190" s="65"/>
      <c r="R190" s="64"/>
      <c r="S190" s="64"/>
      <c r="T190" s="64"/>
      <c r="U190" s="328"/>
      <c r="V190" s="64"/>
      <c r="W190" s="64"/>
      <c r="X190" s="64"/>
      <c r="Y190" s="64"/>
      <c r="Z190" s="64"/>
      <c r="AA190" s="64"/>
      <c r="AB190" s="66"/>
      <c r="AC190" s="66"/>
      <c r="AD190" s="64"/>
      <c r="AE190" s="64"/>
      <c r="AF190" s="64"/>
      <c r="AG190" s="64"/>
      <c r="AH190" s="64"/>
      <c r="AI190" s="64"/>
      <c r="AJ190" s="64"/>
      <c r="AK190" s="64"/>
      <c r="AL190" s="64"/>
      <c r="AM190" s="64"/>
      <c r="AN190" s="64"/>
      <c r="AO190" s="64"/>
      <c r="AP190" s="64"/>
      <c r="AQ190" s="64"/>
      <c r="AR190" s="64"/>
      <c r="AS190" s="64"/>
      <c r="AT190" s="64"/>
      <c r="AU190" s="64"/>
      <c r="AV190" s="64"/>
      <c r="AW190" s="64"/>
      <c r="AX190" s="64"/>
      <c r="AY190" s="64"/>
      <c r="AZ190" s="64"/>
      <c r="BA190" s="64"/>
      <c r="BB190" s="64"/>
      <c r="BC190" s="64"/>
      <c r="BD190" s="64"/>
      <c r="BE190" s="64"/>
      <c r="BF190" s="64"/>
      <c r="BG190" s="327"/>
      <c r="BH190" s="64"/>
      <c r="BI190" s="64"/>
      <c r="BJ190" s="64"/>
      <c r="BK190" s="64"/>
      <c r="BL190" s="64"/>
      <c r="BM190" s="64"/>
      <c r="BN190" s="64"/>
      <c r="BO190" s="64"/>
      <c r="BP190" s="64"/>
      <c r="BQ190" s="64"/>
      <c r="BR190" s="64"/>
      <c r="BS190" s="64"/>
      <c r="BT190" s="64"/>
      <c r="BU190" s="64"/>
      <c r="BV190" s="241"/>
      <c r="BW190" s="64"/>
      <c r="BX190" s="64"/>
      <c r="BY190" s="64"/>
      <c r="BZ190" s="64"/>
      <c r="CA190" s="64"/>
      <c r="CB190" s="64"/>
      <c r="CC190" s="64"/>
      <c r="CD190" s="64"/>
      <c r="CF190" s="64"/>
      <c r="CG190" s="64"/>
      <c r="CH190" s="64"/>
      <c r="CI190" s="64"/>
      <c r="CJ190" s="64"/>
      <c r="CK190" s="64"/>
      <c r="CL190" s="64"/>
      <c r="CM190" s="64"/>
      <c r="CN190" s="64"/>
      <c r="CO190" s="64"/>
      <c r="CP190" s="64"/>
      <c r="CQ190" s="64"/>
      <c r="CR190" s="64"/>
      <c r="CS190" s="64"/>
      <c r="CT190" s="64"/>
      <c r="CU190" s="64"/>
      <c r="CV190" s="64"/>
      <c r="CW190" s="64"/>
      <c r="CX190" s="64"/>
      <c r="CY190" s="64"/>
      <c r="CZ190" s="64"/>
      <c r="DA190" s="64"/>
      <c r="DB190" s="64"/>
      <c r="DC190" s="64"/>
      <c r="DD190" s="64"/>
      <c r="DE190" s="64"/>
      <c r="DF190" s="64"/>
    </row>
    <row r="191" spans="1:110" x14ac:dyDescent="0.2">
      <c r="A191" s="64"/>
      <c r="B191" s="64"/>
      <c r="C191" s="142"/>
      <c r="D191" s="64"/>
      <c r="E191" s="64"/>
      <c r="F191" s="64"/>
      <c r="G191" s="64"/>
      <c r="H191" s="64"/>
      <c r="I191" s="64"/>
      <c r="J191" s="65"/>
      <c r="K191" s="65"/>
      <c r="L191" s="65"/>
      <c r="M191" s="65"/>
      <c r="N191" s="65"/>
      <c r="O191" s="327"/>
      <c r="P191" s="327"/>
      <c r="Q191" s="65"/>
      <c r="R191" s="64"/>
      <c r="S191" s="64"/>
      <c r="T191" s="64"/>
      <c r="U191" s="328"/>
      <c r="V191" s="64"/>
      <c r="W191" s="64"/>
      <c r="X191" s="64"/>
      <c r="Y191" s="64"/>
      <c r="Z191" s="64"/>
      <c r="AA191" s="64"/>
      <c r="AB191" s="66"/>
      <c r="AC191" s="66"/>
      <c r="AD191" s="64"/>
      <c r="AE191" s="64"/>
      <c r="AF191" s="64"/>
      <c r="AG191" s="64"/>
      <c r="AH191" s="64"/>
      <c r="AI191" s="64"/>
      <c r="AJ191" s="64"/>
      <c r="AK191" s="64"/>
      <c r="AL191" s="64"/>
      <c r="AM191" s="64"/>
      <c r="AN191" s="64"/>
      <c r="AO191" s="64"/>
      <c r="AP191" s="64"/>
      <c r="AQ191" s="64"/>
      <c r="AR191" s="64"/>
      <c r="AS191" s="64"/>
      <c r="AT191" s="64"/>
      <c r="AU191" s="64"/>
      <c r="AV191" s="64"/>
      <c r="AW191" s="64"/>
      <c r="AX191" s="64"/>
      <c r="AY191" s="64"/>
      <c r="AZ191" s="64"/>
      <c r="BA191" s="64"/>
      <c r="BB191" s="64"/>
      <c r="BC191" s="64"/>
      <c r="BD191" s="64"/>
      <c r="BE191" s="64"/>
      <c r="BF191" s="64"/>
      <c r="BG191" s="327"/>
      <c r="BH191" s="64"/>
      <c r="BI191" s="64"/>
      <c r="BJ191" s="64"/>
      <c r="BK191" s="64"/>
      <c r="BL191" s="64"/>
      <c r="BM191" s="64"/>
      <c r="BN191" s="64"/>
      <c r="BO191" s="64"/>
      <c r="BP191" s="64"/>
      <c r="BQ191" s="64"/>
      <c r="BR191" s="64"/>
      <c r="BS191" s="64"/>
      <c r="BT191" s="64"/>
      <c r="BU191" s="64"/>
      <c r="BV191" s="241"/>
      <c r="BW191" s="64"/>
      <c r="BX191" s="64"/>
      <c r="BY191" s="64"/>
      <c r="BZ191" s="64"/>
      <c r="CA191" s="64"/>
      <c r="CB191" s="64"/>
      <c r="CC191" s="64"/>
      <c r="CD191" s="64"/>
      <c r="CF191" s="64"/>
      <c r="CG191" s="64"/>
      <c r="CH191" s="64"/>
      <c r="CI191" s="64"/>
      <c r="CJ191" s="64"/>
      <c r="CK191" s="64"/>
      <c r="CL191" s="64"/>
      <c r="CM191" s="64"/>
      <c r="CN191" s="64"/>
      <c r="CO191" s="64"/>
      <c r="CP191" s="64"/>
      <c r="CQ191" s="64"/>
      <c r="CR191" s="64"/>
      <c r="CS191" s="64"/>
      <c r="CT191" s="64"/>
      <c r="CU191" s="64"/>
      <c r="CV191" s="64"/>
      <c r="CW191" s="64"/>
      <c r="CX191" s="64"/>
      <c r="CY191" s="64"/>
      <c r="CZ191" s="64"/>
      <c r="DA191" s="64"/>
      <c r="DB191" s="64"/>
      <c r="DC191" s="64"/>
      <c r="DD191" s="64"/>
      <c r="DE191" s="64"/>
      <c r="DF191" s="64"/>
    </row>
    <row r="192" spans="1:110" x14ac:dyDescent="0.2">
      <c r="A192" s="64"/>
      <c r="B192" s="64"/>
      <c r="C192" s="142"/>
      <c r="D192" s="64"/>
      <c r="E192" s="64"/>
      <c r="F192" s="64"/>
      <c r="G192" s="64"/>
      <c r="H192" s="64"/>
      <c r="I192" s="64"/>
      <c r="J192" s="65"/>
      <c r="K192" s="65"/>
      <c r="L192" s="65"/>
      <c r="M192" s="65"/>
      <c r="N192" s="65"/>
      <c r="O192" s="327"/>
      <c r="P192" s="327"/>
      <c r="Q192" s="65"/>
      <c r="R192" s="64"/>
      <c r="S192" s="64"/>
      <c r="T192" s="64"/>
      <c r="U192" s="328"/>
      <c r="V192" s="64"/>
      <c r="W192" s="64"/>
      <c r="X192" s="64"/>
      <c r="Y192" s="64"/>
      <c r="Z192" s="64"/>
      <c r="AA192" s="64"/>
      <c r="AB192" s="66"/>
      <c r="AC192" s="66"/>
      <c r="AD192" s="64"/>
      <c r="AE192" s="64"/>
      <c r="AF192" s="64"/>
      <c r="AG192" s="64"/>
      <c r="AH192" s="64"/>
      <c r="AI192" s="64"/>
      <c r="AJ192" s="64"/>
      <c r="AK192" s="64"/>
      <c r="AL192" s="64"/>
      <c r="AM192" s="64"/>
      <c r="AN192" s="64"/>
      <c r="AO192" s="64"/>
      <c r="AP192" s="64"/>
      <c r="AQ192" s="64"/>
      <c r="AR192" s="64"/>
      <c r="AS192" s="64"/>
      <c r="AT192" s="64"/>
      <c r="AU192" s="64"/>
      <c r="AV192" s="64"/>
      <c r="AW192" s="64"/>
      <c r="AX192" s="64"/>
      <c r="AY192" s="64"/>
      <c r="AZ192" s="64"/>
      <c r="BA192" s="64"/>
      <c r="BB192" s="64"/>
      <c r="BC192" s="64"/>
      <c r="BD192" s="64"/>
      <c r="BE192" s="64"/>
      <c r="BF192" s="64"/>
      <c r="BG192" s="327"/>
      <c r="BH192" s="64"/>
      <c r="BI192" s="64"/>
      <c r="BJ192" s="64"/>
      <c r="BK192" s="64"/>
      <c r="BL192" s="64"/>
      <c r="BM192" s="64"/>
      <c r="BN192" s="64"/>
      <c r="BO192" s="64"/>
      <c r="BP192" s="64"/>
      <c r="BQ192" s="64"/>
      <c r="BR192" s="64"/>
      <c r="BS192" s="64"/>
      <c r="BT192" s="64"/>
      <c r="BU192" s="64"/>
      <c r="BV192" s="241"/>
      <c r="BW192" s="64"/>
      <c r="BX192" s="64"/>
      <c r="BY192" s="64"/>
      <c r="BZ192" s="64"/>
      <c r="CA192" s="64"/>
      <c r="CB192" s="64"/>
      <c r="CC192" s="64"/>
      <c r="CD192" s="64"/>
      <c r="CF192" s="64"/>
      <c r="CG192" s="64"/>
      <c r="CH192" s="64"/>
      <c r="CI192" s="64"/>
      <c r="CJ192" s="64"/>
      <c r="CK192" s="64"/>
      <c r="CL192" s="64"/>
      <c r="CM192" s="64"/>
      <c r="CN192" s="64"/>
      <c r="CO192" s="64"/>
      <c r="CP192" s="64"/>
      <c r="CQ192" s="64"/>
      <c r="CR192" s="64"/>
      <c r="CS192" s="64"/>
      <c r="CT192" s="64"/>
      <c r="CU192" s="64"/>
      <c r="CV192" s="64"/>
      <c r="CW192" s="64"/>
      <c r="CX192" s="64"/>
      <c r="CY192" s="64"/>
      <c r="CZ192" s="64"/>
      <c r="DA192" s="64"/>
      <c r="DB192" s="64"/>
      <c r="DC192" s="64"/>
      <c r="DD192" s="64"/>
      <c r="DE192" s="64"/>
      <c r="DF192" s="64"/>
    </row>
    <row r="193" spans="1:110" x14ac:dyDescent="0.2">
      <c r="A193" s="64"/>
      <c r="B193" s="64"/>
      <c r="C193" s="142"/>
      <c r="D193" s="64"/>
      <c r="E193" s="64"/>
      <c r="F193" s="64"/>
      <c r="G193" s="64"/>
      <c r="H193" s="64"/>
      <c r="I193" s="64"/>
      <c r="J193" s="65"/>
      <c r="K193" s="65"/>
      <c r="L193" s="65"/>
      <c r="M193" s="65"/>
      <c r="N193" s="65"/>
      <c r="O193" s="327"/>
      <c r="P193" s="327"/>
      <c r="Q193" s="65"/>
      <c r="R193" s="64"/>
      <c r="S193" s="64"/>
      <c r="T193" s="64"/>
      <c r="U193" s="328"/>
      <c r="V193" s="64"/>
      <c r="W193" s="64"/>
      <c r="X193" s="64"/>
      <c r="Y193" s="64"/>
      <c r="Z193" s="64"/>
      <c r="AA193" s="64"/>
      <c r="AB193" s="66"/>
      <c r="AC193" s="66"/>
      <c r="AD193" s="64"/>
      <c r="AE193" s="64"/>
      <c r="AF193" s="64"/>
      <c r="AG193" s="64"/>
      <c r="AH193" s="64"/>
      <c r="AI193" s="64"/>
      <c r="AJ193" s="64"/>
      <c r="AK193" s="64"/>
      <c r="AL193" s="64"/>
      <c r="AM193" s="64"/>
      <c r="AN193" s="64"/>
      <c r="AO193" s="64"/>
      <c r="AP193" s="64"/>
      <c r="AQ193" s="64"/>
      <c r="AR193" s="64"/>
      <c r="AS193" s="64"/>
      <c r="AT193" s="64"/>
      <c r="AU193" s="64"/>
      <c r="AV193" s="64"/>
      <c r="AW193" s="64"/>
      <c r="AX193" s="64"/>
      <c r="AY193" s="64"/>
      <c r="AZ193" s="64"/>
      <c r="BA193" s="64"/>
      <c r="BB193" s="64"/>
      <c r="BC193" s="64"/>
      <c r="BD193" s="64"/>
      <c r="BE193" s="64"/>
      <c r="BF193" s="64"/>
      <c r="BG193" s="327"/>
      <c r="BH193" s="64"/>
      <c r="BI193" s="64"/>
      <c r="BJ193" s="64"/>
      <c r="BK193" s="64"/>
      <c r="BL193" s="64"/>
      <c r="BM193" s="64"/>
      <c r="BN193" s="64"/>
      <c r="BO193" s="64"/>
      <c r="BP193" s="64"/>
      <c r="BQ193" s="64"/>
      <c r="BR193" s="64"/>
      <c r="BS193" s="64"/>
      <c r="BT193" s="64"/>
      <c r="BU193" s="64"/>
      <c r="BV193" s="241"/>
      <c r="BW193" s="64"/>
      <c r="BX193" s="64"/>
      <c r="BY193" s="64"/>
      <c r="BZ193" s="64"/>
      <c r="CA193" s="64"/>
      <c r="CB193" s="64"/>
      <c r="CC193" s="64"/>
      <c r="CD193" s="64"/>
      <c r="CF193" s="64"/>
      <c r="CG193" s="64"/>
      <c r="CH193" s="64"/>
      <c r="CI193" s="64"/>
      <c r="CJ193" s="64"/>
      <c r="CK193" s="64"/>
      <c r="CL193" s="64"/>
      <c r="CM193" s="64"/>
      <c r="CN193" s="64"/>
      <c r="CO193" s="64"/>
      <c r="CP193" s="64"/>
      <c r="CQ193" s="64"/>
      <c r="CR193" s="64"/>
      <c r="CS193" s="64"/>
      <c r="CT193" s="64"/>
      <c r="CU193" s="64"/>
      <c r="CV193" s="64"/>
      <c r="CW193" s="64"/>
      <c r="CX193" s="64"/>
      <c r="CY193" s="64"/>
      <c r="CZ193" s="64"/>
      <c r="DA193" s="64"/>
      <c r="DB193" s="64"/>
      <c r="DC193" s="64"/>
      <c r="DD193" s="64"/>
      <c r="DE193" s="64"/>
      <c r="DF193" s="64"/>
    </row>
    <row r="194" spans="1:110" x14ac:dyDescent="0.2">
      <c r="A194" s="64"/>
      <c r="B194" s="64"/>
      <c r="C194" s="142"/>
      <c r="D194" s="64"/>
      <c r="E194" s="64"/>
      <c r="F194" s="64"/>
      <c r="G194" s="64"/>
      <c r="H194" s="64"/>
      <c r="I194" s="64"/>
      <c r="J194" s="65"/>
      <c r="K194" s="65"/>
      <c r="L194" s="65"/>
      <c r="M194" s="65"/>
      <c r="N194" s="65"/>
      <c r="O194" s="327"/>
      <c r="P194" s="327"/>
      <c r="Q194" s="65"/>
      <c r="R194" s="64"/>
      <c r="S194" s="64"/>
      <c r="T194" s="64"/>
      <c r="U194" s="328"/>
      <c r="V194" s="64"/>
      <c r="W194" s="64"/>
      <c r="X194" s="64"/>
      <c r="Y194" s="64"/>
      <c r="Z194" s="64"/>
      <c r="AA194" s="64"/>
      <c r="AB194" s="66"/>
      <c r="AC194" s="66"/>
      <c r="AD194" s="64"/>
      <c r="AE194" s="64"/>
      <c r="AF194" s="64"/>
      <c r="AG194" s="64"/>
      <c r="AH194" s="64"/>
      <c r="AI194" s="64"/>
      <c r="AJ194" s="64"/>
      <c r="AK194" s="64"/>
      <c r="AL194" s="64"/>
      <c r="AM194" s="64"/>
      <c r="AN194" s="64"/>
      <c r="AO194" s="64"/>
      <c r="AP194" s="64"/>
      <c r="AQ194" s="64"/>
      <c r="AR194" s="64"/>
      <c r="AS194" s="64"/>
      <c r="AT194" s="64"/>
      <c r="AU194" s="64"/>
      <c r="AV194" s="64"/>
      <c r="AW194" s="64"/>
      <c r="AX194" s="64"/>
      <c r="AY194" s="64"/>
      <c r="AZ194" s="64"/>
      <c r="BA194" s="64"/>
      <c r="BB194" s="64"/>
      <c r="BC194" s="64"/>
      <c r="BD194" s="64"/>
      <c r="BE194" s="64"/>
      <c r="BF194" s="64"/>
      <c r="BG194" s="327"/>
      <c r="BH194" s="64"/>
      <c r="BI194" s="64"/>
      <c r="BJ194" s="64"/>
      <c r="BK194" s="64"/>
      <c r="BL194" s="64"/>
      <c r="BM194" s="64"/>
      <c r="BN194" s="64"/>
      <c r="BO194" s="64"/>
      <c r="BP194" s="64"/>
      <c r="BQ194" s="64"/>
      <c r="BR194" s="64"/>
      <c r="BS194" s="64"/>
      <c r="BT194" s="64"/>
      <c r="BU194" s="64"/>
      <c r="BV194" s="241"/>
      <c r="BW194" s="64"/>
      <c r="BX194" s="64"/>
      <c r="BY194" s="64"/>
      <c r="BZ194" s="64"/>
      <c r="CA194" s="64"/>
      <c r="CB194" s="64"/>
      <c r="CC194" s="64"/>
      <c r="CD194" s="64"/>
      <c r="CF194" s="64"/>
      <c r="CG194" s="64"/>
      <c r="CH194" s="64"/>
      <c r="CI194" s="64"/>
      <c r="CJ194" s="64"/>
      <c r="CK194" s="64"/>
      <c r="CL194" s="64"/>
      <c r="CM194" s="64"/>
      <c r="CN194" s="64"/>
      <c r="CO194" s="64"/>
      <c r="CP194" s="64"/>
      <c r="CQ194" s="64"/>
      <c r="CR194" s="64"/>
      <c r="CS194" s="64"/>
      <c r="CT194" s="64"/>
      <c r="CU194" s="64"/>
      <c r="CV194" s="64"/>
      <c r="CW194" s="64"/>
      <c r="CX194" s="64"/>
      <c r="CY194" s="64"/>
      <c r="CZ194" s="64"/>
      <c r="DA194" s="64"/>
      <c r="DB194" s="64"/>
      <c r="DC194" s="64"/>
      <c r="DD194" s="64"/>
      <c r="DE194" s="64"/>
      <c r="DF194" s="64"/>
    </row>
    <row r="195" spans="1:110" x14ac:dyDescent="0.2">
      <c r="A195" s="64"/>
      <c r="B195" s="64"/>
      <c r="C195" s="142"/>
      <c r="D195" s="64"/>
      <c r="E195" s="64"/>
      <c r="F195" s="64"/>
      <c r="G195" s="64"/>
      <c r="H195" s="64"/>
      <c r="I195" s="64"/>
      <c r="J195" s="65"/>
      <c r="K195" s="65"/>
      <c r="L195" s="65"/>
      <c r="M195" s="65"/>
      <c r="N195" s="65"/>
      <c r="O195" s="327"/>
      <c r="P195" s="327"/>
      <c r="Q195" s="65"/>
      <c r="R195" s="64"/>
      <c r="S195" s="64"/>
      <c r="T195" s="64"/>
      <c r="U195" s="328"/>
      <c r="V195" s="64"/>
      <c r="W195" s="64"/>
      <c r="X195" s="64"/>
      <c r="Y195" s="64"/>
      <c r="Z195" s="64"/>
      <c r="AA195" s="64"/>
      <c r="AB195" s="66"/>
      <c r="AC195" s="66"/>
      <c r="AD195" s="64"/>
      <c r="AE195" s="64"/>
      <c r="AF195" s="64"/>
      <c r="AG195" s="64"/>
      <c r="AH195" s="64"/>
      <c r="AI195" s="64"/>
      <c r="AJ195" s="64"/>
      <c r="AK195" s="64"/>
      <c r="AL195" s="64"/>
      <c r="AM195" s="64"/>
      <c r="AN195" s="64"/>
      <c r="AO195" s="64"/>
      <c r="AP195" s="64"/>
      <c r="AQ195" s="64"/>
      <c r="AR195" s="64"/>
      <c r="AS195" s="64"/>
      <c r="AT195" s="64"/>
      <c r="AU195" s="64"/>
      <c r="AV195" s="64"/>
      <c r="AW195" s="64"/>
      <c r="AX195" s="64"/>
      <c r="AY195" s="64"/>
      <c r="AZ195" s="64"/>
      <c r="BA195" s="64"/>
      <c r="BB195" s="64"/>
      <c r="BC195" s="64"/>
      <c r="BD195" s="64"/>
      <c r="BE195" s="64"/>
      <c r="BF195" s="64"/>
      <c r="BG195" s="327"/>
      <c r="BH195" s="64"/>
      <c r="BI195" s="64"/>
      <c r="BJ195" s="64"/>
      <c r="BK195" s="64"/>
      <c r="BL195" s="64"/>
      <c r="BM195" s="64"/>
      <c r="BN195" s="64"/>
      <c r="BO195" s="64"/>
      <c r="BP195" s="64"/>
      <c r="BQ195" s="64"/>
      <c r="BR195" s="64"/>
      <c r="BS195" s="64"/>
      <c r="BT195" s="64"/>
      <c r="BU195" s="64"/>
      <c r="BV195" s="241"/>
      <c r="BW195" s="64"/>
      <c r="BX195" s="64"/>
      <c r="BY195" s="64"/>
      <c r="BZ195" s="64"/>
      <c r="CA195" s="64"/>
      <c r="CB195" s="64"/>
      <c r="CC195" s="64"/>
      <c r="CD195" s="64"/>
      <c r="CF195" s="64"/>
      <c r="CG195" s="64"/>
      <c r="CH195" s="64"/>
      <c r="CI195" s="64"/>
      <c r="CJ195" s="64"/>
      <c r="CK195" s="64"/>
      <c r="CL195" s="64"/>
      <c r="CM195" s="64"/>
      <c r="CN195" s="64"/>
      <c r="CO195" s="64"/>
      <c r="CP195" s="64"/>
      <c r="CQ195" s="64"/>
      <c r="CR195" s="64"/>
      <c r="CS195" s="64"/>
      <c r="CT195" s="64"/>
      <c r="CU195" s="64"/>
      <c r="CV195" s="64"/>
      <c r="CW195" s="64"/>
      <c r="CX195" s="64"/>
      <c r="CY195" s="64"/>
      <c r="CZ195" s="64"/>
      <c r="DA195" s="64"/>
      <c r="DB195" s="64"/>
      <c r="DC195" s="64"/>
      <c r="DD195" s="64"/>
      <c r="DE195" s="64"/>
      <c r="DF195" s="64"/>
    </row>
    <row r="196" spans="1:110" x14ac:dyDescent="0.2">
      <c r="A196" s="64"/>
      <c r="B196" s="64"/>
      <c r="C196" s="142"/>
      <c r="D196" s="64"/>
      <c r="E196" s="64"/>
      <c r="F196" s="64"/>
      <c r="G196" s="64"/>
      <c r="H196" s="64"/>
      <c r="I196" s="64"/>
      <c r="J196" s="65"/>
      <c r="K196" s="65"/>
      <c r="L196" s="65"/>
      <c r="M196" s="65"/>
      <c r="N196" s="65"/>
      <c r="O196" s="327"/>
      <c r="P196" s="327"/>
      <c r="Q196" s="65"/>
      <c r="R196" s="64"/>
      <c r="S196" s="64"/>
      <c r="T196" s="64"/>
      <c r="U196" s="328"/>
      <c r="V196" s="64"/>
      <c r="W196" s="64"/>
      <c r="X196" s="64"/>
      <c r="Y196" s="64"/>
      <c r="Z196" s="64"/>
      <c r="AA196" s="64"/>
      <c r="AB196" s="66"/>
      <c r="AC196" s="66"/>
      <c r="AD196" s="64"/>
      <c r="AE196" s="64"/>
      <c r="AF196" s="64"/>
      <c r="AG196" s="64"/>
      <c r="AH196" s="64"/>
      <c r="AI196" s="64"/>
      <c r="AJ196" s="64"/>
      <c r="AK196" s="64"/>
      <c r="AL196" s="64"/>
      <c r="AM196" s="64"/>
      <c r="AN196" s="64"/>
      <c r="AO196" s="64"/>
      <c r="AP196" s="64"/>
      <c r="AQ196" s="64"/>
      <c r="AR196" s="64"/>
      <c r="AS196" s="64"/>
      <c r="AT196" s="64"/>
      <c r="AU196" s="64"/>
      <c r="AV196" s="64"/>
      <c r="AW196" s="64"/>
      <c r="AX196" s="64"/>
      <c r="AY196" s="64"/>
      <c r="AZ196" s="64"/>
      <c r="BA196" s="64"/>
      <c r="BB196" s="64"/>
      <c r="BC196" s="64"/>
      <c r="BD196" s="64"/>
      <c r="BE196" s="64"/>
      <c r="BF196" s="64"/>
      <c r="BG196" s="327"/>
      <c r="BH196" s="64"/>
      <c r="BI196" s="64"/>
      <c r="BJ196" s="64"/>
      <c r="BK196" s="64"/>
      <c r="BL196" s="64"/>
      <c r="BM196" s="64"/>
      <c r="BN196" s="64"/>
      <c r="BO196" s="64"/>
      <c r="BP196" s="64"/>
      <c r="BQ196" s="64"/>
      <c r="BR196" s="64"/>
      <c r="BS196" s="64"/>
      <c r="BT196" s="64"/>
      <c r="BU196" s="64"/>
      <c r="BV196" s="241"/>
      <c r="BW196" s="64"/>
      <c r="BX196" s="64"/>
      <c r="BY196" s="64"/>
      <c r="BZ196" s="64"/>
      <c r="CA196" s="64"/>
      <c r="CB196" s="64"/>
      <c r="CC196" s="64"/>
      <c r="CD196" s="64"/>
      <c r="CF196" s="64"/>
      <c r="CG196" s="64"/>
      <c r="CH196" s="64"/>
      <c r="CI196" s="64"/>
      <c r="CJ196" s="64"/>
      <c r="CK196" s="64"/>
      <c r="CL196" s="64"/>
      <c r="CM196" s="64"/>
      <c r="CN196" s="64"/>
      <c r="CO196" s="64"/>
      <c r="CP196" s="64"/>
      <c r="CQ196" s="64"/>
      <c r="CR196" s="64"/>
      <c r="CS196" s="64"/>
      <c r="CT196" s="64"/>
      <c r="CU196" s="64"/>
      <c r="CV196" s="64"/>
      <c r="CW196" s="64"/>
      <c r="CX196" s="64"/>
      <c r="CY196" s="64"/>
      <c r="CZ196" s="64"/>
      <c r="DA196" s="64"/>
      <c r="DB196" s="64"/>
      <c r="DC196" s="64"/>
      <c r="DD196" s="64"/>
      <c r="DE196" s="64"/>
      <c r="DF196" s="64"/>
    </row>
    <row r="197" spans="1:110" x14ac:dyDescent="0.2">
      <c r="A197" s="64"/>
      <c r="B197" s="64"/>
      <c r="C197" s="142"/>
      <c r="D197" s="64"/>
      <c r="E197" s="64"/>
      <c r="F197" s="64"/>
      <c r="G197" s="64"/>
      <c r="H197" s="64"/>
      <c r="I197" s="64"/>
      <c r="J197" s="65"/>
      <c r="K197" s="65"/>
      <c r="L197" s="65"/>
      <c r="M197" s="65"/>
      <c r="N197" s="65"/>
      <c r="O197" s="327"/>
      <c r="P197" s="327"/>
      <c r="Q197" s="65"/>
      <c r="R197" s="64"/>
      <c r="S197" s="64"/>
      <c r="T197" s="64"/>
      <c r="U197" s="328"/>
      <c r="V197" s="64"/>
      <c r="W197" s="64"/>
      <c r="X197" s="64"/>
      <c r="Y197" s="64"/>
      <c r="Z197" s="64"/>
      <c r="AA197" s="64"/>
      <c r="AB197" s="66"/>
      <c r="AC197" s="66"/>
      <c r="AD197" s="64"/>
      <c r="AE197" s="64"/>
      <c r="AF197" s="64"/>
      <c r="AG197" s="64"/>
      <c r="AH197" s="64"/>
      <c r="AI197" s="64"/>
      <c r="AJ197" s="64"/>
      <c r="AK197" s="64"/>
      <c r="AL197" s="64"/>
      <c r="AM197" s="64"/>
      <c r="AN197" s="64"/>
      <c r="AO197" s="64"/>
      <c r="AP197" s="64"/>
      <c r="AQ197" s="64"/>
      <c r="AR197" s="64"/>
      <c r="AS197" s="64"/>
      <c r="AT197" s="64"/>
      <c r="AU197" s="64"/>
      <c r="AV197" s="64"/>
      <c r="AW197" s="64"/>
      <c r="AX197" s="64"/>
      <c r="AY197" s="64"/>
      <c r="AZ197" s="64"/>
      <c r="BA197" s="64"/>
      <c r="BB197" s="64"/>
      <c r="BC197" s="64"/>
      <c r="BD197" s="64"/>
      <c r="BE197" s="64"/>
      <c r="BF197" s="64"/>
      <c r="BG197" s="327"/>
      <c r="BH197" s="64"/>
      <c r="BI197" s="64"/>
      <c r="BJ197" s="64"/>
      <c r="BK197" s="64"/>
      <c r="BL197" s="64"/>
      <c r="BM197" s="64"/>
      <c r="BN197" s="64"/>
      <c r="BO197" s="64"/>
      <c r="BP197" s="64"/>
      <c r="BQ197" s="64"/>
      <c r="BR197" s="64"/>
      <c r="BS197" s="64"/>
      <c r="BT197" s="64"/>
      <c r="BU197" s="64"/>
      <c r="BV197" s="241"/>
      <c r="BW197" s="64"/>
      <c r="BX197" s="64"/>
      <c r="BY197" s="64"/>
      <c r="BZ197" s="64"/>
      <c r="CA197" s="64"/>
      <c r="CB197" s="64"/>
      <c r="CC197" s="64"/>
      <c r="CD197" s="64"/>
      <c r="CF197" s="64"/>
      <c r="CG197" s="64"/>
      <c r="CH197" s="64"/>
      <c r="CI197" s="64"/>
      <c r="CJ197" s="64"/>
      <c r="CK197" s="64"/>
      <c r="CL197" s="64"/>
      <c r="CM197" s="64"/>
      <c r="CN197" s="64"/>
      <c r="CO197" s="64"/>
      <c r="CP197" s="64"/>
      <c r="CQ197" s="64"/>
      <c r="CR197" s="64"/>
      <c r="CS197" s="64"/>
      <c r="CT197" s="64"/>
      <c r="CU197" s="64"/>
      <c r="CV197" s="64"/>
      <c r="CW197" s="64"/>
      <c r="CX197" s="64"/>
      <c r="CY197" s="64"/>
      <c r="CZ197" s="64"/>
      <c r="DA197" s="64"/>
      <c r="DB197" s="64"/>
      <c r="DC197" s="64"/>
      <c r="DD197" s="64"/>
      <c r="DE197" s="64"/>
      <c r="DF197" s="64"/>
    </row>
    <row r="198" spans="1:110" x14ac:dyDescent="0.2">
      <c r="A198" s="64"/>
      <c r="B198" s="64"/>
      <c r="C198" s="142"/>
      <c r="D198" s="64"/>
      <c r="E198" s="64"/>
      <c r="F198" s="64"/>
      <c r="G198" s="64"/>
      <c r="H198" s="64"/>
      <c r="I198" s="64"/>
      <c r="J198" s="65"/>
      <c r="K198" s="65"/>
      <c r="L198" s="65"/>
      <c r="M198" s="65"/>
      <c r="N198" s="65"/>
      <c r="O198" s="327"/>
      <c r="P198" s="327"/>
      <c r="Q198" s="65"/>
      <c r="R198" s="64"/>
      <c r="S198" s="64"/>
      <c r="T198" s="64"/>
      <c r="U198" s="328"/>
      <c r="V198" s="64"/>
      <c r="W198" s="64"/>
      <c r="X198" s="64"/>
      <c r="Y198" s="64"/>
      <c r="Z198" s="64"/>
      <c r="AA198" s="64"/>
      <c r="AB198" s="66"/>
      <c r="AC198" s="66"/>
      <c r="AD198" s="64"/>
      <c r="AE198" s="64"/>
      <c r="AF198" s="64"/>
      <c r="AG198" s="64"/>
      <c r="AH198" s="64"/>
      <c r="AI198" s="64"/>
      <c r="AJ198" s="64"/>
      <c r="AK198" s="64"/>
      <c r="AL198" s="64"/>
      <c r="AM198" s="64"/>
      <c r="AN198" s="64"/>
      <c r="AO198" s="64"/>
      <c r="AP198" s="64"/>
      <c r="AQ198" s="64"/>
      <c r="AR198" s="64"/>
      <c r="AS198" s="64"/>
      <c r="AT198" s="64"/>
      <c r="AU198" s="64"/>
      <c r="AV198" s="64"/>
      <c r="AW198" s="64"/>
      <c r="AX198" s="64"/>
      <c r="AY198" s="64"/>
      <c r="AZ198" s="64"/>
      <c r="BA198" s="64"/>
      <c r="BB198" s="64"/>
      <c r="BC198" s="64"/>
      <c r="BD198" s="64"/>
      <c r="BE198" s="64"/>
      <c r="BF198" s="64"/>
      <c r="BG198" s="327"/>
      <c r="BH198" s="64"/>
      <c r="BI198" s="64"/>
      <c r="BJ198" s="64"/>
      <c r="BK198" s="64"/>
      <c r="BL198" s="64"/>
      <c r="BM198" s="64"/>
      <c r="BN198" s="64"/>
      <c r="BO198" s="64"/>
      <c r="BP198" s="64"/>
      <c r="BQ198" s="64"/>
      <c r="BR198" s="64"/>
      <c r="BS198" s="64"/>
      <c r="BT198" s="64"/>
      <c r="BU198" s="64"/>
      <c r="BV198" s="241"/>
      <c r="BW198" s="64"/>
      <c r="BX198" s="64"/>
      <c r="BY198" s="64"/>
      <c r="BZ198" s="64"/>
      <c r="CA198" s="64"/>
      <c r="CB198" s="64"/>
      <c r="CC198" s="64"/>
      <c r="CD198" s="64"/>
      <c r="CF198" s="64"/>
      <c r="CG198" s="64"/>
      <c r="CH198" s="64"/>
      <c r="CI198" s="64"/>
      <c r="CJ198" s="64"/>
      <c r="CK198" s="64"/>
      <c r="CL198" s="64"/>
      <c r="CM198" s="64"/>
      <c r="CN198" s="64"/>
      <c r="CO198" s="64"/>
      <c r="CP198" s="64"/>
      <c r="CQ198" s="64"/>
      <c r="CR198" s="64"/>
      <c r="CS198" s="64"/>
      <c r="CT198" s="64"/>
      <c r="CU198" s="64"/>
      <c r="CV198" s="64"/>
      <c r="CW198" s="64"/>
      <c r="CX198" s="64"/>
      <c r="CY198" s="64"/>
      <c r="CZ198" s="64"/>
      <c r="DA198" s="64"/>
      <c r="DB198" s="64"/>
      <c r="DC198" s="64"/>
      <c r="DD198" s="64"/>
      <c r="DE198" s="64"/>
      <c r="DF198" s="64"/>
    </row>
    <row r="199" spans="1:110" x14ac:dyDescent="0.2">
      <c r="A199" s="64"/>
      <c r="B199" s="64"/>
      <c r="C199" s="142"/>
      <c r="D199" s="64"/>
      <c r="E199" s="64"/>
      <c r="F199" s="64"/>
      <c r="G199" s="64"/>
      <c r="H199" s="64"/>
      <c r="I199" s="64"/>
      <c r="J199" s="65"/>
      <c r="K199" s="65"/>
      <c r="L199" s="65"/>
      <c r="M199" s="65"/>
      <c r="N199" s="65"/>
      <c r="O199" s="327"/>
      <c r="P199" s="327"/>
      <c r="Q199" s="65"/>
      <c r="R199" s="64"/>
      <c r="S199" s="64"/>
      <c r="T199" s="64"/>
      <c r="U199" s="328"/>
      <c r="V199" s="64"/>
      <c r="W199" s="64"/>
      <c r="X199" s="64"/>
      <c r="Y199" s="64"/>
      <c r="Z199" s="64"/>
      <c r="AA199" s="64"/>
      <c r="AB199" s="66"/>
      <c r="AC199" s="66"/>
      <c r="AD199" s="64"/>
      <c r="AE199" s="64"/>
      <c r="AF199" s="64"/>
      <c r="AG199" s="64"/>
      <c r="AH199" s="64"/>
      <c r="AI199" s="64"/>
      <c r="AJ199" s="64"/>
      <c r="AK199" s="64"/>
      <c r="AL199" s="64"/>
      <c r="AM199" s="64"/>
      <c r="AN199" s="64"/>
      <c r="AO199" s="64"/>
      <c r="AP199" s="64"/>
      <c r="AQ199" s="64"/>
      <c r="AR199" s="64"/>
      <c r="AS199" s="64"/>
      <c r="AT199" s="64"/>
      <c r="AU199" s="64"/>
      <c r="AV199" s="64"/>
      <c r="AW199" s="64"/>
      <c r="AX199" s="64"/>
      <c r="AY199" s="64"/>
      <c r="AZ199" s="64"/>
      <c r="BA199" s="64"/>
      <c r="BB199" s="64"/>
      <c r="BC199" s="64"/>
      <c r="BD199" s="64"/>
      <c r="BE199" s="64"/>
      <c r="BF199" s="64"/>
      <c r="BG199" s="327"/>
      <c r="BH199" s="64"/>
      <c r="BI199" s="64"/>
      <c r="BJ199" s="64"/>
      <c r="BK199" s="64"/>
      <c r="BL199" s="64"/>
      <c r="BM199" s="64"/>
      <c r="BN199" s="64"/>
      <c r="BO199" s="64"/>
      <c r="BP199" s="64"/>
      <c r="BQ199" s="64"/>
      <c r="BR199" s="64"/>
      <c r="BS199" s="64"/>
      <c r="BT199" s="64"/>
      <c r="BU199" s="64"/>
      <c r="BV199" s="241"/>
      <c r="BW199" s="64"/>
      <c r="BX199" s="64"/>
      <c r="BY199" s="64"/>
      <c r="BZ199" s="64"/>
      <c r="CA199" s="64"/>
      <c r="CB199" s="64"/>
      <c r="CC199" s="64"/>
      <c r="CD199" s="64"/>
      <c r="CF199" s="64"/>
      <c r="CG199" s="64"/>
      <c r="CH199" s="64"/>
      <c r="CI199" s="64"/>
      <c r="CJ199" s="64"/>
      <c r="CK199" s="64"/>
      <c r="CL199" s="64"/>
      <c r="CM199" s="64"/>
      <c r="CN199" s="64"/>
      <c r="CO199" s="64"/>
      <c r="CP199" s="64"/>
      <c r="CQ199" s="64"/>
      <c r="CR199" s="64"/>
      <c r="CS199" s="64"/>
      <c r="CT199" s="64"/>
      <c r="CU199" s="64"/>
      <c r="CV199" s="64"/>
      <c r="CW199" s="64"/>
      <c r="CX199" s="64"/>
      <c r="CY199" s="64"/>
      <c r="CZ199" s="64"/>
      <c r="DA199" s="64"/>
      <c r="DB199" s="64"/>
      <c r="DC199" s="64"/>
      <c r="DD199" s="64"/>
      <c r="DE199" s="64"/>
      <c r="DF199" s="64"/>
    </row>
    <row r="200" spans="1:110" x14ac:dyDescent="0.2">
      <c r="A200" s="64"/>
      <c r="B200" s="64"/>
      <c r="C200" s="142"/>
      <c r="D200" s="64"/>
      <c r="E200" s="64"/>
      <c r="F200" s="64"/>
      <c r="G200" s="64"/>
      <c r="H200" s="64"/>
      <c r="I200" s="64"/>
      <c r="J200" s="65"/>
      <c r="K200" s="65"/>
      <c r="L200" s="65"/>
      <c r="M200" s="65"/>
      <c r="N200" s="65"/>
      <c r="O200" s="327"/>
      <c r="P200" s="327"/>
      <c r="Q200" s="65"/>
      <c r="R200" s="64"/>
      <c r="S200" s="64"/>
      <c r="T200" s="64"/>
      <c r="U200" s="328"/>
      <c r="V200" s="64"/>
      <c r="W200" s="64"/>
      <c r="X200" s="64"/>
      <c r="Y200" s="64"/>
      <c r="Z200" s="64"/>
      <c r="AA200" s="64"/>
      <c r="AB200" s="66"/>
      <c r="AC200" s="66"/>
      <c r="AD200" s="64"/>
      <c r="AE200" s="64"/>
      <c r="AF200" s="64"/>
      <c r="AG200" s="64"/>
      <c r="AH200" s="64"/>
      <c r="AI200" s="64"/>
      <c r="AJ200" s="64"/>
      <c r="AK200" s="64"/>
      <c r="AL200" s="64"/>
      <c r="AM200" s="64"/>
      <c r="AN200" s="64"/>
      <c r="AO200" s="64"/>
      <c r="AP200" s="64"/>
      <c r="AQ200" s="64"/>
      <c r="AR200" s="64"/>
      <c r="AS200" s="64"/>
      <c r="AT200" s="64"/>
      <c r="AU200" s="64"/>
      <c r="AV200" s="64"/>
      <c r="AW200" s="64"/>
      <c r="AX200" s="64"/>
      <c r="AY200" s="64"/>
      <c r="AZ200" s="64"/>
      <c r="BA200" s="64"/>
      <c r="BB200" s="64"/>
      <c r="BC200" s="64"/>
      <c r="BD200" s="64"/>
      <c r="BE200" s="64"/>
      <c r="BF200" s="64"/>
      <c r="BG200" s="327"/>
      <c r="BH200" s="64"/>
      <c r="BI200" s="64"/>
      <c r="BJ200" s="64"/>
      <c r="BK200" s="64"/>
      <c r="BL200" s="64"/>
      <c r="BM200" s="64"/>
      <c r="BN200" s="64"/>
      <c r="BO200" s="64"/>
      <c r="BP200" s="64"/>
      <c r="BQ200" s="64"/>
      <c r="BR200" s="64"/>
      <c r="BS200" s="64"/>
      <c r="BT200" s="64"/>
      <c r="BU200" s="64"/>
      <c r="BV200" s="241"/>
      <c r="BW200" s="64"/>
      <c r="BX200" s="64"/>
      <c r="BY200" s="64"/>
      <c r="BZ200" s="64"/>
      <c r="CA200" s="64"/>
      <c r="CB200" s="64"/>
      <c r="CC200" s="64"/>
      <c r="CD200" s="64"/>
      <c r="CF200" s="64"/>
      <c r="CG200" s="64"/>
      <c r="CH200" s="64"/>
      <c r="CI200" s="64"/>
      <c r="CJ200" s="64"/>
      <c r="CK200" s="64"/>
      <c r="CL200" s="64"/>
      <c r="CM200" s="64"/>
      <c r="CN200" s="64"/>
      <c r="CO200" s="64"/>
      <c r="CP200" s="64"/>
      <c r="CQ200" s="64"/>
      <c r="CR200" s="64"/>
      <c r="CS200" s="64"/>
      <c r="CT200" s="64"/>
      <c r="CU200" s="64"/>
      <c r="CV200" s="64"/>
      <c r="CW200" s="64"/>
      <c r="CX200" s="64"/>
      <c r="CY200" s="64"/>
      <c r="CZ200" s="64"/>
      <c r="DA200" s="64"/>
      <c r="DB200" s="64"/>
      <c r="DC200" s="64"/>
      <c r="DD200" s="64"/>
      <c r="DE200" s="64"/>
      <c r="DF200" s="64"/>
    </row>
    <row r="201" spans="1:110" x14ac:dyDescent="0.2">
      <c r="A201" s="64"/>
      <c r="B201" s="64"/>
      <c r="C201" s="142"/>
      <c r="D201" s="64"/>
      <c r="E201" s="64"/>
      <c r="F201" s="64"/>
      <c r="G201" s="64"/>
      <c r="H201" s="64"/>
      <c r="I201" s="64"/>
      <c r="J201" s="65"/>
      <c r="K201" s="65"/>
      <c r="L201" s="65"/>
      <c r="M201" s="65"/>
      <c r="N201" s="65"/>
      <c r="O201" s="327"/>
      <c r="P201" s="327"/>
      <c r="Q201" s="65"/>
      <c r="R201" s="64"/>
      <c r="S201" s="64"/>
      <c r="T201" s="64"/>
      <c r="U201" s="328"/>
      <c r="V201" s="64"/>
      <c r="W201" s="64"/>
      <c r="X201" s="64"/>
      <c r="Y201" s="64"/>
      <c r="Z201" s="64"/>
      <c r="AA201" s="64"/>
      <c r="AB201" s="66"/>
      <c r="AC201" s="66"/>
      <c r="AD201" s="64"/>
      <c r="AE201" s="64"/>
      <c r="AF201" s="64"/>
      <c r="AG201" s="64"/>
      <c r="AH201" s="64"/>
      <c r="AI201" s="64"/>
      <c r="AJ201" s="64"/>
      <c r="AK201" s="64"/>
      <c r="AL201" s="64"/>
      <c r="AM201" s="64"/>
      <c r="AN201" s="64"/>
      <c r="AO201" s="64"/>
      <c r="AP201" s="64"/>
      <c r="AQ201" s="64"/>
      <c r="AR201" s="64"/>
      <c r="AS201" s="64"/>
      <c r="AT201" s="64"/>
      <c r="AU201" s="64"/>
      <c r="AV201" s="64"/>
      <c r="AW201" s="64"/>
      <c r="AX201" s="64"/>
      <c r="AY201" s="64"/>
      <c r="AZ201" s="64"/>
      <c r="BA201" s="64"/>
      <c r="BB201" s="64"/>
      <c r="BC201" s="64"/>
      <c r="BD201" s="64"/>
      <c r="BE201" s="64"/>
      <c r="BF201" s="64"/>
      <c r="BG201" s="327"/>
      <c r="BH201" s="64"/>
      <c r="BI201" s="64"/>
      <c r="BJ201" s="64"/>
      <c r="BK201" s="64"/>
      <c r="BL201" s="64"/>
      <c r="BM201" s="64"/>
      <c r="BN201" s="64"/>
      <c r="BO201" s="64"/>
      <c r="BP201" s="64"/>
      <c r="BQ201" s="64"/>
      <c r="BR201" s="64"/>
      <c r="BS201" s="64"/>
      <c r="BT201" s="64"/>
      <c r="BU201" s="64"/>
      <c r="BV201" s="241"/>
      <c r="BW201" s="64"/>
      <c r="BX201" s="64"/>
      <c r="BY201" s="64"/>
      <c r="BZ201" s="64"/>
      <c r="CA201" s="64"/>
      <c r="CB201" s="64"/>
      <c r="CC201" s="64"/>
      <c r="CD201" s="64"/>
      <c r="CF201" s="64"/>
      <c r="CG201" s="64"/>
      <c r="CH201" s="64"/>
      <c r="CI201" s="64"/>
      <c r="CJ201" s="64"/>
      <c r="CK201" s="64"/>
      <c r="CL201" s="64"/>
      <c r="CM201" s="64"/>
      <c r="CN201" s="64"/>
      <c r="CO201" s="64"/>
      <c r="CP201" s="64"/>
      <c r="CQ201" s="64"/>
      <c r="CR201" s="64"/>
      <c r="CS201" s="64"/>
      <c r="CT201" s="64"/>
      <c r="CU201" s="64"/>
      <c r="CV201" s="64"/>
      <c r="CW201" s="64"/>
      <c r="CX201" s="64"/>
      <c r="CY201" s="64"/>
      <c r="CZ201" s="64"/>
      <c r="DA201" s="64"/>
      <c r="DB201" s="64"/>
      <c r="DC201" s="64"/>
      <c r="DD201" s="64"/>
      <c r="DE201" s="64"/>
      <c r="DF201" s="64"/>
    </row>
    <row r="202" spans="1:110" x14ac:dyDescent="0.2">
      <c r="A202" s="64"/>
      <c r="B202" s="64"/>
      <c r="C202" s="142"/>
      <c r="D202" s="64"/>
      <c r="E202" s="64"/>
      <c r="F202" s="64"/>
      <c r="G202" s="64"/>
      <c r="H202" s="64"/>
      <c r="I202" s="64"/>
      <c r="J202" s="65"/>
      <c r="K202" s="65"/>
      <c r="L202" s="65"/>
      <c r="M202" s="65"/>
      <c r="N202" s="65"/>
      <c r="O202" s="327"/>
      <c r="P202" s="327"/>
      <c r="Q202" s="65"/>
      <c r="R202" s="64"/>
      <c r="S202" s="64"/>
      <c r="T202" s="64"/>
      <c r="U202" s="328"/>
      <c r="V202" s="64"/>
      <c r="W202" s="64"/>
      <c r="X202" s="64"/>
      <c r="Y202" s="64"/>
      <c r="Z202" s="64"/>
      <c r="AA202" s="64"/>
      <c r="AB202" s="66"/>
      <c r="AC202" s="66"/>
      <c r="AD202" s="64"/>
      <c r="AE202" s="64"/>
      <c r="AF202" s="64"/>
      <c r="AG202" s="64"/>
      <c r="AH202" s="64"/>
      <c r="AI202" s="64"/>
      <c r="AJ202" s="64"/>
      <c r="AK202" s="64"/>
      <c r="AL202" s="64"/>
      <c r="AM202" s="64"/>
      <c r="AN202" s="64"/>
      <c r="AO202" s="64"/>
      <c r="AP202" s="64"/>
      <c r="AQ202" s="64"/>
      <c r="AR202" s="64"/>
      <c r="AS202" s="64"/>
      <c r="AT202" s="64"/>
      <c r="AU202" s="64"/>
      <c r="AV202" s="64"/>
      <c r="AW202" s="64"/>
      <c r="AX202" s="64"/>
      <c r="AY202" s="64"/>
      <c r="AZ202" s="64"/>
      <c r="BA202" s="64"/>
      <c r="BB202" s="64"/>
      <c r="BC202" s="64"/>
      <c r="BD202" s="64"/>
      <c r="BE202" s="64"/>
      <c r="BF202" s="64"/>
      <c r="BG202" s="327"/>
      <c r="BH202" s="64"/>
      <c r="BI202" s="64"/>
      <c r="BJ202" s="64"/>
      <c r="BK202" s="64"/>
      <c r="BL202" s="64"/>
      <c r="BM202" s="64"/>
      <c r="BN202" s="64"/>
      <c r="BO202" s="64"/>
      <c r="BP202" s="64"/>
      <c r="BQ202" s="64"/>
      <c r="BR202" s="64"/>
      <c r="BS202" s="64"/>
      <c r="BT202" s="64"/>
      <c r="BU202" s="64"/>
      <c r="BV202" s="241"/>
      <c r="BW202" s="64"/>
      <c r="BX202" s="64"/>
      <c r="BY202" s="64"/>
      <c r="BZ202" s="64"/>
      <c r="CA202" s="64"/>
      <c r="CB202" s="64"/>
      <c r="CC202" s="64"/>
      <c r="CD202" s="64"/>
      <c r="CF202" s="64"/>
      <c r="CG202" s="64"/>
      <c r="CH202" s="64"/>
      <c r="CI202" s="64"/>
      <c r="CJ202" s="64"/>
      <c r="CK202" s="64"/>
      <c r="CL202" s="64"/>
      <c r="CM202" s="64"/>
      <c r="CN202" s="64"/>
      <c r="CO202" s="64"/>
      <c r="CP202" s="64"/>
      <c r="CQ202" s="64"/>
      <c r="CR202" s="64"/>
      <c r="CS202" s="64"/>
      <c r="CT202" s="64"/>
      <c r="CU202" s="64"/>
      <c r="CV202" s="64"/>
      <c r="CW202" s="64"/>
      <c r="CX202" s="64"/>
      <c r="CY202" s="64"/>
      <c r="CZ202" s="64"/>
      <c r="DA202" s="64"/>
      <c r="DB202" s="64"/>
      <c r="DC202" s="64"/>
      <c r="DD202" s="64"/>
      <c r="DE202" s="64"/>
      <c r="DF202" s="64"/>
    </row>
    <row r="203" spans="1:110" x14ac:dyDescent="0.2">
      <c r="A203" s="64"/>
      <c r="B203" s="64"/>
      <c r="C203" s="142"/>
      <c r="D203" s="64"/>
      <c r="E203" s="64"/>
      <c r="F203" s="64"/>
      <c r="G203" s="64"/>
      <c r="H203" s="64"/>
      <c r="I203" s="64"/>
      <c r="J203" s="65"/>
      <c r="K203" s="65"/>
      <c r="L203" s="65"/>
      <c r="M203" s="65"/>
      <c r="N203" s="65"/>
      <c r="O203" s="327"/>
      <c r="P203" s="327"/>
      <c r="Q203" s="65"/>
      <c r="R203" s="64"/>
      <c r="S203" s="64"/>
      <c r="T203" s="64"/>
      <c r="U203" s="328"/>
      <c r="V203" s="64"/>
      <c r="W203" s="64"/>
      <c r="X203" s="64"/>
      <c r="Y203" s="64"/>
      <c r="Z203" s="64"/>
      <c r="AA203" s="64"/>
      <c r="AB203" s="66"/>
      <c r="AC203" s="66"/>
      <c r="AD203" s="64"/>
      <c r="AE203" s="64"/>
      <c r="AF203" s="64"/>
      <c r="AG203" s="64"/>
      <c r="AH203" s="64"/>
      <c r="AI203" s="64"/>
      <c r="AJ203" s="64"/>
      <c r="AK203" s="64"/>
      <c r="AL203" s="64"/>
      <c r="AM203" s="64"/>
      <c r="AN203" s="64"/>
      <c r="AO203" s="64"/>
      <c r="AP203" s="64"/>
      <c r="AQ203" s="64"/>
      <c r="AR203" s="64"/>
      <c r="AS203" s="64"/>
      <c r="AT203" s="64"/>
      <c r="AU203" s="64"/>
      <c r="AV203" s="64"/>
      <c r="AW203" s="64"/>
      <c r="AX203" s="64"/>
      <c r="AY203" s="64"/>
      <c r="AZ203" s="64"/>
      <c r="BA203" s="64"/>
      <c r="BB203" s="64"/>
      <c r="BC203" s="64"/>
      <c r="BD203" s="64"/>
      <c r="BE203" s="64"/>
      <c r="BF203" s="64"/>
      <c r="BG203" s="327"/>
      <c r="BH203" s="64"/>
      <c r="BI203" s="64"/>
      <c r="BJ203" s="64"/>
      <c r="BK203" s="64"/>
      <c r="BL203" s="64"/>
      <c r="BM203" s="64"/>
      <c r="BN203" s="64"/>
      <c r="BO203" s="64"/>
      <c r="BP203" s="64"/>
      <c r="BQ203" s="64"/>
      <c r="BR203" s="64"/>
      <c r="BS203" s="64"/>
      <c r="BT203" s="64"/>
      <c r="BU203" s="64"/>
      <c r="BV203" s="241"/>
      <c r="BW203" s="64"/>
      <c r="BX203" s="64"/>
      <c r="BY203" s="64"/>
      <c r="BZ203" s="64"/>
      <c r="CA203" s="64"/>
      <c r="CB203" s="64"/>
      <c r="CC203" s="64"/>
      <c r="CD203" s="64"/>
      <c r="CF203" s="64"/>
      <c r="CG203" s="64"/>
      <c r="CH203" s="64"/>
      <c r="CI203" s="64"/>
      <c r="CJ203" s="64"/>
      <c r="CK203" s="64"/>
      <c r="CL203" s="64"/>
      <c r="CM203" s="64"/>
      <c r="CN203" s="64"/>
      <c r="CO203" s="64"/>
      <c r="CP203" s="64"/>
      <c r="CQ203" s="64"/>
      <c r="CR203" s="64"/>
      <c r="CS203" s="64"/>
      <c r="CT203" s="64"/>
      <c r="CU203" s="64"/>
      <c r="CV203" s="64"/>
      <c r="CW203" s="64"/>
      <c r="CX203" s="64"/>
      <c r="CY203" s="64"/>
      <c r="CZ203" s="64"/>
      <c r="DA203" s="64"/>
      <c r="DB203" s="64"/>
      <c r="DC203" s="64"/>
      <c r="DD203" s="64"/>
      <c r="DE203" s="64"/>
      <c r="DF203" s="64"/>
    </row>
    <row r="204" spans="1:110" x14ac:dyDescent="0.2">
      <c r="A204" s="64"/>
      <c r="B204" s="64"/>
      <c r="C204" s="142"/>
      <c r="D204" s="64"/>
      <c r="E204" s="64"/>
      <c r="F204" s="64"/>
      <c r="G204" s="64"/>
      <c r="H204" s="64"/>
      <c r="I204" s="64"/>
      <c r="J204" s="65"/>
      <c r="K204" s="65"/>
      <c r="L204" s="65"/>
      <c r="M204" s="65"/>
      <c r="N204" s="65"/>
      <c r="O204" s="327"/>
      <c r="P204" s="327"/>
      <c r="Q204" s="65"/>
      <c r="R204" s="64"/>
      <c r="S204" s="64"/>
      <c r="T204" s="64"/>
      <c r="U204" s="328"/>
      <c r="V204" s="64"/>
      <c r="W204" s="64"/>
      <c r="X204" s="64"/>
      <c r="Y204" s="64"/>
      <c r="Z204" s="64"/>
      <c r="AA204" s="64"/>
      <c r="AB204" s="66"/>
      <c r="AC204" s="66"/>
      <c r="AD204" s="64"/>
      <c r="AE204" s="64"/>
      <c r="AF204" s="64"/>
      <c r="AG204" s="64"/>
      <c r="AH204" s="64"/>
      <c r="AI204" s="64"/>
      <c r="AJ204" s="64"/>
      <c r="AK204" s="64"/>
      <c r="AL204" s="64"/>
      <c r="AM204" s="64"/>
      <c r="AN204" s="64"/>
      <c r="AO204" s="64"/>
      <c r="AP204" s="64"/>
      <c r="AQ204" s="64"/>
      <c r="AR204" s="64"/>
      <c r="AS204" s="64"/>
      <c r="AT204" s="64"/>
      <c r="AU204" s="64"/>
      <c r="AV204" s="64"/>
      <c r="AW204" s="64"/>
      <c r="AX204" s="64"/>
      <c r="AY204" s="64"/>
      <c r="AZ204" s="64"/>
      <c r="BA204" s="64"/>
      <c r="BB204" s="64"/>
      <c r="BC204" s="64"/>
      <c r="BD204" s="64"/>
      <c r="BE204" s="64"/>
      <c r="BF204" s="64"/>
      <c r="BG204" s="327"/>
      <c r="BH204" s="64"/>
      <c r="BI204" s="64"/>
      <c r="BJ204" s="64"/>
      <c r="BK204" s="64"/>
      <c r="BL204" s="64"/>
      <c r="BM204" s="64"/>
      <c r="BN204" s="64"/>
      <c r="BO204" s="64"/>
      <c r="BP204" s="64"/>
      <c r="BQ204" s="64"/>
      <c r="BR204" s="64"/>
      <c r="BS204" s="64"/>
      <c r="BT204" s="64"/>
      <c r="BU204" s="64"/>
      <c r="BV204" s="241"/>
      <c r="BW204" s="64"/>
      <c r="BX204" s="64"/>
      <c r="BY204" s="64"/>
      <c r="BZ204" s="64"/>
      <c r="CA204" s="64"/>
      <c r="CB204" s="64"/>
      <c r="CC204" s="64"/>
      <c r="CD204" s="64"/>
      <c r="CF204" s="64"/>
      <c r="CG204" s="64"/>
      <c r="CH204" s="64"/>
      <c r="CI204" s="64"/>
      <c r="CJ204" s="64"/>
      <c r="CK204" s="64"/>
      <c r="CL204" s="64"/>
      <c r="CM204" s="64"/>
      <c r="CN204" s="64"/>
      <c r="CO204" s="64"/>
      <c r="CP204" s="64"/>
      <c r="CQ204" s="64"/>
      <c r="CR204" s="64"/>
      <c r="CS204" s="64"/>
      <c r="CT204" s="64"/>
      <c r="CU204" s="64"/>
      <c r="CV204" s="64"/>
      <c r="CW204" s="64"/>
      <c r="CX204" s="64"/>
      <c r="CY204" s="64"/>
      <c r="CZ204" s="64"/>
      <c r="DA204" s="64"/>
      <c r="DB204" s="64"/>
      <c r="DC204" s="64"/>
      <c r="DD204" s="64"/>
      <c r="DE204" s="64"/>
      <c r="DF204" s="64"/>
    </row>
    <row r="205" spans="1:110" x14ac:dyDescent="0.2">
      <c r="A205" s="64"/>
      <c r="B205" s="64"/>
      <c r="C205" s="142"/>
      <c r="D205" s="64"/>
      <c r="E205" s="64"/>
      <c r="F205" s="64"/>
      <c r="G205" s="64"/>
      <c r="H205" s="64"/>
      <c r="I205" s="64"/>
      <c r="J205" s="65"/>
      <c r="K205" s="65"/>
      <c r="L205" s="65"/>
      <c r="M205" s="65"/>
      <c r="N205" s="65"/>
      <c r="O205" s="327"/>
      <c r="P205" s="327"/>
      <c r="Q205" s="65"/>
      <c r="R205" s="64"/>
      <c r="S205" s="64"/>
      <c r="T205" s="64"/>
      <c r="U205" s="328"/>
      <c r="V205" s="64"/>
      <c r="W205" s="64"/>
      <c r="X205" s="64"/>
      <c r="Y205" s="64"/>
      <c r="Z205" s="64"/>
      <c r="AA205" s="64"/>
      <c r="AB205" s="66"/>
      <c r="AC205" s="66"/>
      <c r="AD205" s="64"/>
      <c r="AE205" s="64"/>
      <c r="AF205" s="64"/>
      <c r="AG205" s="64"/>
      <c r="AH205" s="64"/>
      <c r="AI205" s="64"/>
      <c r="AJ205" s="64"/>
      <c r="AK205" s="64"/>
      <c r="AL205" s="64"/>
      <c r="AM205" s="64"/>
      <c r="AN205" s="64"/>
      <c r="AO205" s="64"/>
      <c r="AP205" s="64"/>
      <c r="AQ205" s="64"/>
      <c r="AR205" s="64"/>
      <c r="AS205" s="64"/>
      <c r="AT205" s="64"/>
      <c r="AU205" s="64"/>
      <c r="AV205" s="64"/>
      <c r="AW205" s="64"/>
      <c r="AX205" s="64"/>
      <c r="AY205" s="64"/>
      <c r="AZ205" s="64"/>
      <c r="BA205" s="64"/>
      <c r="BB205" s="64"/>
      <c r="BC205" s="64"/>
      <c r="BD205" s="64"/>
      <c r="BE205" s="64"/>
      <c r="BF205" s="64"/>
      <c r="BG205" s="327"/>
      <c r="BH205" s="64"/>
      <c r="BI205" s="64"/>
      <c r="BJ205" s="64"/>
      <c r="BK205" s="64"/>
      <c r="BL205" s="64"/>
      <c r="BM205" s="64"/>
      <c r="BN205" s="64"/>
      <c r="BO205" s="64"/>
      <c r="BP205" s="64"/>
      <c r="BQ205" s="64"/>
      <c r="BR205" s="64"/>
      <c r="BS205" s="64"/>
      <c r="BT205" s="64"/>
      <c r="BU205" s="64"/>
      <c r="BV205" s="241"/>
      <c r="BW205" s="64"/>
      <c r="BX205" s="64"/>
      <c r="BY205" s="64"/>
      <c r="BZ205" s="64"/>
      <c r="CA205" s="64"/>
      <c r="CB205" s="64"/>
      <c r="CC205" s="64"/>
      <c r="CD205" s="64"/>
      <c r="CF205" s="64"/>
      <c r="CG205" s="64"/>
      <c r="CH205" s="64"/>
      <c r="CI205" s="64"/>
      <c r="CJ205" s="64"/>
      <c r="CK205" s="64"/>
      <c r="CL205" s="64"/>
      <c r="CM205" s="64"/>
      <c r="CN205" s="64"/>
      <c r="CO205" s="64"/>
      <c r="CP205" s="64"/>
      <c r="CQ205" s="64"/>
      <c r="CR205" s="64"/>
      <c r="CS205" s="64"/>
      <c r="CT205" s="64"/>
      <c r="CU205" s="64"/>
      <c r="CV205" s="64"/>
      <c r="CW205" s="64"/>
      <c r="CX205" s="64"/>
      <c r="CY205" s="64"/>
      <c r="CZ205" s="64"/>
      <c r="DA205" s="64"/>
      <c r="DB205" s="64"/>
      <c r="DC205" s="64"/>
      <c r="DD205" s="64"/>
      <c r="DE205" s="64"/>
      <c r="DF205" s="64"/>
    </row>
    <row r="206" spans="1:110" x14ac:dyDescent="0.2">
      <c r="A206" s="64"/>
      <c r="B206" s="64"/>
      <c r="C206" s="142"/>
      <c r="D206" s="64"/>
      <c r="E206" s="64"/>
      <c r="F206" s="64"/>
      <c r="G206" s="64"/>
      <c r="H206" s="64"/>
      <c r="I206" s="64"/>
      <c r="J206" s="65"/>
      <c r="K206" s="65"/>
      <c r="L206" s="65"/>
      <c r="M206" s="65"/>
      <c r="N206" s="65"/>
      <c r="O206" s="327"/>
      <c r="P206" s="327"/>
      <c r="Q206" s="65"/>
      <c r="R206" s="64"/>
      <c r="S206" s="64"/>
      <c r="T206" s="64"/>
      <c r="U206" s="328"/>
      <c r="V206" s="64"/>
      <c r="W206" s="64"/>
      <c r="X206" s="64"/>
      <c r="Y206" s="64"/>
      <c r="Z206" s="64"/>
      <c r="AA206" s="64"/>
      <c r="AB206" s="66"/>
      <c r="AC206" s="66"/>
      <c r="AD206" s="64"/>
      <c r="AE206" s="64"/>
      <c r="AF206" s="64"/>
      <c r="AG206" s="64"/>
      <c r="AH206" s="64"/>
      <c r="AI206" s="64"/>
      <c r="AJ206" s="64"/>
      <c r="AK206" s="64"/>
      <c r="AL206" s="64"/>
      <c r="AM206" s="64"/>
      <c r="AN206" s="64"/>
      <c r="AO206" s="64"/>
      <c r="AP206" s="64"/>
      <c r="AQ206" s="64"/>
      <c r="AR206" s="64"/>
      <c r="AS206" s="64"/>
      <c r="AT206" s="64"/>
      <c r="AU206" s="64"/>
      <c r="AV206" s="64"/>
      <c r="AW206" s="64"/>
      <c r="AX206" s="64"/>
      <c r="AY206" s="64"/>
      <c r="AZ206" s="64"/>
      <c r="BA206" s="64"/>
      <c r="BB206" s="64"/>
      <c r="BC206" s="64"/>
      <c r="BD206" s="64"/>
      <c r="BE206" s="64"/>
      <c r="BF206" s="64"/>
      <c r="BG206" s="327"/>
      <c r="BH206" s="64"/>
      <c r="BI206" s="64"/>
      <c r="BJ206" s="64"/>
      <c r="BK206" s="64"/>
      <c r="BL206" s="64"/>
      <c r="BM206" s="64"/>
      <c r="BN206" s="64"/>
      <c r="BO206" s="64"/>
      <c r="BP206" s="64"/>
      <c r="BQ206" s="64"/>
      <c r="BR206" s="64"/>
      <c r="BS206" s="64"/>
      <c r="BT206" s="64"/>
      <c r="BU206" s="64"/>
      <c r="BV206" s="241"/>
      <c r="BW206" s="64"/>
      <c r="BX206" s="64"/>
      <c r="BY206" s="64"/>
      <c r="BZ206" s="64"/>
      <c r="CA206" s="64"/>
      <c r="CB206" s="64"/>
      <c r="CC206" s="64"/>
      <c r="CD206" s="64"/>
      <c r="CF206" s="64"/>
      <c r="CG206" s="64"/>
      <c r="CH206" s="64"/>
      <c r="CI206" s="64"/>
      <c r="CJ206" s="64"/>
      <c r="CK206" s="64"/>
      <c r="CL206" s="64"/>
      <c r="CM206" s="64"/>
      <c r="CN206" s="64"/>
      <c r="CO206" s="64"/>
      <c r="CP206" s="64"/>
      <c r="CQ206" s="64"/>
      <c r="CR206" s="64"/>
      <c r="CS206" s="64"/>
      <c r="CT206" s="64"/>
      <c r="CU206" s="64"/>
      <c r="CV206" s="64"/>
      <c r="CW206" s="64"/>
      <c r="CX206" s="64"/>
      <c r="CY206" s="64"/>
      <c r="CZ206" s="64"/>
      <c r="DA206" s="64"/>
      <c r="DB206" s="64"/>
      <c r="DC206" s="64"/>
      <c r="DD206" s="64"/>
      <c r="DE206" s="64"/>
      <c r="DF206" s="64"/>
    </row>
    <row r="207" spans="1:110" x14ac:dyDescent="0.2">
      <c r="A207" s="64"/>
      <c r="B207" s="64"/>
      <c r="C207" s="142"/>
      <c r="D207" s="64"/>
      <c r="E207" s="64"/>
      <c r="F207" s="64"/>
      <c r="G207" s="64"/>
      <c r="H207" s="64"/>
      <c r="I207" s="64"/>
      <c r="J207" s="65"/>
      <c r="K207" s="65"/>
      <c r="L207" s="65"/>
      <c r="M207" s="65"/>
      <c r="N207" s="65"/>
      <c r="O207" s="327"/>
      <c r="P207" s="327"/>
      <c r="Q207" s="65"/>
      <c r="R207" s="64"/>
      <c r="S207" s="64"/>
      <c r="T207" s="64"/>
      <c r="U207" s="328"/>
      <c r="V207" s="64"/>
      <c r="W207" s="64"/>
      <c r="X207" s="64"/>
      <c r="Y207" s="64"/>
      <c r="Z207" s="64"/>
      <c r="AA207" s="64"/>
      <c r="AB207" s="66"/>
      <c r="AC207" s="66"/>
      <c r="AD207" s="64"/>
      <c r="AE207" s="64"/>
      <c r="AF207" s="64"/>
      <c r="AG207" s="64"/>
      <c r="AH207" s="64"/>
      <c r="AI207" s="64"/>
      <c r="AJ207" s="64"/>
      <c r="AK207" s="64"/>
      <c r="AL207" s="64"/>
      <c r="AM207" s="64"/>
      <c r="AN207" s="64"/>
      <c r="AO207" s="64"/>
      <c r="AP207" s="64"/>
      <c r="AQ207" s="64"/>
      <c r="AR207" s="64"/>
      <c r="AS207" s="64"/>
      <c r="AT207" s="64"/>
      <c r="AU207" s="64"/>
      <c r="AV207" s="64"/>
      <c r="AW207" s="64"/>
      <c r="AX207" s="64"/>
      <c r="AY207" s="64"/>
      <c r="AZ207" s="64"/>
      <c r="BA207" s="64"/>
      <c r="BB207" s="64"/>
      <c r="BC207" s="64"/>
      <c r="BD207" s="64"/>
      <c r="BE207" s="64"/>
      <c r="BF207" s="64"/>
      <c r="BG207" s="327"/>
      <c r="BH207" s="64"/>
      <c r="BI207" s="64"/>
      <c r="BJ207" s="64"/>
      <c r="BK207" s="64"/>
      <c r="BL207" s="64"/>
      <c r="BM207" s="64"/>
      <c r="BN207" s="64"/>
      <c r="BO207" s="64"/>
      <c r="BP207" s="64"/>
      <c r="BQ207" s="64"/>
      <c r="BR207" s="64"/>
      <c r="BS207" s="64"/>
      <c r="BT207" s="64"/>
      <c r="BU207" s="64"/>
      <c r="BV207" s="241"/>
      <c r="BW207" s="64"/>
      <c r="BX207" s="64"/>
      <c r="BY207" s="64"/>
      <c r="BZ207" s="64"/>
      <c r="CA207" s="64"/>
      <c r="CB207" s="64"/>
      <c r="CC207" s="64"/>
      <c r="CD207" s="64"/>
      <c r="CF207" s="64"/>
      <c r="CG207" s="64"/>
      <c r="CH207" s="64"/>
      <c r="CI207" s="64"/>
      <c r="CJ207" s="64"/>
      <c r="CK207" s="64"/>
      <c r="CL207" s="64"/>
      <c r="CM207" s="64"/>
      <c r="CN207" s="64"/>
      <c r="CO207" s="64"/>
      <c r="CP207" s="64"/>
      <c r="CQ207" s="64"/>
      <c r="CR207" s="64"/>
      <c r="CS207" s="64"/>
      <c r="CT207" s="64"/>
      <c r="CU207" s="64"/>
      <c r="CV207" s="64"/>
      <c r="CW207" s="64"/>
      <c r="CX207" s="64"/>
      <c r="CY207" s="64"/>
      <c r="CZ207" s="64"/>
      <c r="DA207" s="64"/>
      <c r="DB207" s="64"/>
      <c r="DC207" s="64"/>
      <c r="DD207" s="64"/>
      <c r="DE207" s="64"/>
      <c r="DF207" s="64"/>
    </row>
    <row r="208" spans="1:110" x14ac:dyDescent="0.2">
      <c r="A208" s="64"/>
      <c r="B208" s="64"/>
      <c r="C208" s="142"/>
      <c r="D208" s="64"/>
      <c r="E208" s="64"/>
      <c r="F208" s="64"/>
      <c r="G208" s="64"/>
      <c r="H208" s="64"/>
      <c r="I208" s="64"/>
      <c r="J208" s="65"/>
      <c r="K208" s="65"/>
      <c r="L208" s="65"/>
      <c r="M208" s="65"/>
      <c r="N208" s="65"/>
      <c r="O208" s="327"/>
      <c r="P208" s="327"/>
      <c r="Q208" s="65"/>
      <c r="R208" s="64"/>
      <c r="S208" s="64"/>
      <c r="T208" s="64"/>
      <c r="U208" s="328"/>
      <c r="V208" s="64"/>
      <c r="W208" s="64"/>
      <c r="X208" s="64"/>
      <c r="Y208" s="64"/>
      <c r="Z208" s="64"/>
      <c r="AA208" s="64"/>
      <c r="AB208" s="66"/>
      <c r="AC208" s="66"/>
      <c r="AD208" s="64"/>
      <c r="AE208" s="64"/>
      <c r="AF208" s="64"/>
      <c r="AG208" s="64"/>
      <c r="AH208" s="64"/>
      <c r="AI208" s="64"/>
      <c r="AJ208" s="64"/>
      <c r="AK208" s="64"/>
      <c r="AL208" s="64"/>
      <c r="AM208" s="64"/>
      <c r="AN208" s="64"/>
      <c r="AO208" s="64"/>
      <c r="AP208" s="64"/>
      <c r="AQ208" s="64"/>
      <c r="AR208" s="64"/>
      <c r="AS208" s="64"/>
      <c r="AT208" s="64"/>
      <c r="AU208" s="64"/>
      <c r="AV208" s="64"/>
      <c r="AW208" s="64"/>
      <c r="AX208" s="64"/>
      <c r="AY208" s="64"/>
      <c r="AZ208" s="64"/>
      <c r="BA208" s="64"/>
      <c r="BB208" s="64"/>
      <c r="BC208" s="64"/>
      <c r="BD208" s="64"/>
      <c r="BE208" s="64"/>
      <c r="BF208" s="64"/>
      <c r="BG208" s="327"/>
      <c r="BH208" s="64"/>
      <c r="BI208" s="64"/>
      <c r="BJ208" s="64"/>
      <c r="BK208" s="64"/>
      <c r="BL208" s="64"/>
      <c r="BM208" s="64"/>
      <c r="BN208" s="64"/>
      <c r="BO208" s="64"/>
      <c r="BP208" s="64"/>
      <c r="BQ208" s="64"/>
      <c r="BR208" s="64"/>
      <c r="BS208" s="64"/>
      <c r="BT208" s="64"/>
      <c r="BU208" s="64"/>
      <c r="BV208" s="241"/>
      <c r="BW208" s="64"/>
      <c r="BX208" s="64"/>
      <c r="BY208" s="64"/>
      <c r="BZ208" s="64"/>
      <c r="CA208" s="64"/>
      <c r="CB208" s="64"/>
      <c r="CC208" s="64"/>
      <c r="CD208" s="64"/>
      <c r="CF208" s="64"/>
      <c r="CG208" s="64"/>
      <c r="CH208" s="64"/>
      <c r="CI208" s="64"/>
      <c r="CJ208" s="64"/>
      <c r="CK208" s="64"/>
      <c r="CL208" s="64"/>
      <c r="CM208" s="64"/>
      <c r="CN208" s="64"/>
      <c r="CO208" s="64"/>
      <c r="CP208" s="64"/>
      <c r="CQ208" s="64"/>
      <c r="CR208" s="64"/>
      <c r="CS208" s="64"/>
      <c r="CT208" s="64"/>
      <c r="CU208" s="64"/>
      <c r="CV208" s="64"/>
      <c r="CW208" s="64"/>
      <c r="CX208" s="64"/>
      <c r="CY208" s="64"/>
      <c r="CZ208" s="64"/>
      <c r="DA208" s="64"/>
      <c r="DB208" s="64"/>
      <c r="DC208" s="64"/>
      <c r="DD208" s="64"/>
      <c r="DE208" s="64"/>
      <c r="DF208" s="64"/>
    </row>
    <row r="209" spans="1:110" x14ac:dyDescent="0.2">
      <c r="A209" s="64"/>
      <c r="B209" s="64"/>
      <c r="C209" s="142"/>
      <c r="D209" s="64"/>
      <c r="E209" s="64"/>
      <c r="F209" s="64"/>
      <c r="G209" s="64"/>
      <c r="H209" s="64"/>
      <c r="I209" s="64"/>
      <c r="J209" s="65"/>
      <c r="K209" s="65"/>
      <c r="L209" s="65"/>
      <c r="M209" s="65"/>
      <c r="N209" s="65"/>
      <c r="O209" s="327"/>
      <c r="P209" s="327"/>
      <c r="Q209" s="65"/>
      <c r="R209" s="64"/>
      <c r="S209" s="64"/>
      <c r="T209" s="64"/>
      <c r="U209" s="328"/>
      <c r="V209" s="64"/>
      <c r="W209" s="64"/>
      <c r="X209" s="64"/>
      <c r="Y209" s="64"/>
      <c r="Z209" s="64"/>
      <c r="AA209" s="64"/>
      <c r="AB209" s="66"/>
      <c r="AC209" s="66"/>
      <c r="AD209" s="64"/>
      <c r="AE209" s="64"/>
      <c r="AF209" s="64"/>
      <c r="AG209" s="64"/>
      <c r="AH209" s="64"/>
      <c r="AI209" s="64"/>
      <c r="AJ209" s="64"/>
      <c r="AK209" s="64"/>
      <c r="AL209" s="64"/>
      <c r="AM209" s="64"/>
      <c r="AN209" s="64"/>
      <c r="AO209" s="64"/>
      <c r="AP209" s="64"/>
      <c r="AQ209" s="64"/>
      <c r="AR209" s="64"/>
      <c r="AS209" s="64"/>
      <c r="AT209" s="64"/>
      <c r="AU209" s="64"/>
      <c r="AV209" s="64"/>
      <c r="AW209" s="64"/>
      <c r="AX209" s="64"/>
      <c r="AY209" s="64"/>
      <c r="AZ209" s="64"/>
      <c r="BA209" s="64"/>
      <c r="BB209" s="64"/>
      <c r="BC209" s="64"/>
      <c r="BD209" s="64"/>
      <c r="BE209" s="64"/>
      <c r="BF209" s="64"/>
      <c r="BG209" s="327"/>
      <c r="BH209" s="64"/>
      <c r="BI209" s="64"/>
      <c r="BJ209" s="64"/>
      <c r="BK209" s="64"/>
      <c r="BL209" s="64"/>
      <c r="BM209" s="64"/>
      <c r="BN209" s="64"/>
      <c r="BO209" s="64"/>
      <c r="BP209" s="64"/>
      <c r="BQ209" s="64"/>
      <c r="BR209" s="64"/>
      <c r="BS209" s="64"/>
      <c r="BT209" s="64"/>
      <c r="BU209" s="64"/>
      <c r="BV209" s="241"/>
      <c r="BW209" s="64"/>
      <c r="BX209" s="64"/>
      <c r="BY209" s="64"/>
      <c r="BZ209" s="64"/>
      <c r="CA209" s="64"/>
      <c r="CB209" s="64"/>
      <c r="CC209" s="64"/>
      <c r="CD209" s="64"/>
      <c r="CF209" s="64"/>
      <c r="CG209" s="64"/>
      <c r="CH209" s="64"/>
      <c r="CI209" s="64"/>
      <c r="CJ209" s="64"/>
      <c r="CK209" s="64"/>
      <c r="CL209" s="64"/>
      <c r="CM209" s="64"/>
      <c r="CN209" s="64"/>
      <c r="CO209" s="64"/>
      <c r="CP209" s="64"/>
      <c r="CQ209" s="64"/>
      <c r="CR209" s="64"/>
      <c r="CS209" s="64"/>
      <c r="CT209" s="64"/>
      <c r="CU209" s="64"/>
      <c r="CV209" s="64"/>
      <c r="CW209" s="64"/>
      <c r="CX209" s="64"/>
      <c r="CY209" s="64"/>
      <c r="CZ209" s="64"/>
      <c r="DA209" s="64"/>
      <c r="DB209" s="64"/>
      <c r="DC209" s="64"/>
      <c r="DD209" s="64"/>
      <c r="DE209" s="64"/>
      <c r="DF209" s="64"/>
    </row>
    <row r="210" spans="1:110" x14ac:dyDescent="0.2">
      <c r="A210" s="64"/>
      <c r="B210" s="64"/>
      <c r="C210" s="142"/>
      <c r="D210" s="64"/>
      <c r="E210" s="64"/>
      <c r="F210" s="64"/>
      <c r="G210" s="64"/>
      <c r="H210" s="64"/>
      <c r="I210" s="64"/>
      <c r="J210" s="65"/>
      <c r="K210" s="65"/>
      <c r="L210" s="65"/>
      <c r="M210" s="65"/>
      <c r="N210" s="65"/>
      <c r="O210" s="327"/>
      <c r="P210" s="327"/>
      <c r="Q210" s="65"/>
      <c r="R210" s="64"/>
      <c r="S210" s="64"/>
      <c r="T210" s="64"/>
      <c r="U210" s="328"/>
      <c r="V210" s="64"/>
      <c r="W210" s="64"/>
      <c r="X210" s="64"/>
      <c r="Y210" s="64"/>
      <c r="Z210" s="64"/>
      <c r="AA210" s="64"/>
      <c r="AB210" s="66"/>
      <c r="AC210" s="66"/>
      <c r="AD210" s="64"/>
      <c r="AE210" s="64"/>
      <c r="AF210" s="64"/>
      <c r="AG210" s="64"/>
      <c r="AH210" s="64"/>
      <c r="AI210" s="64"/>
      <c r="AJ210" s="64"/>
      <c r="AK210" s="64"/>
      <c r="AL210" s="64"/>
      <c r="AM210" s="64"/>
      <c r="AN210" s="64"/>
      <c r="AO210" s="64"/>
      <c r="AP210" s="64"/>
      <c r="AQ210" s="64"/>
      <c r="AR210" s="64"/>
      <c r="AS210" s="64"/>
      <c r="AT210" s="64"/>
      <c r="AU210" s="64"/>
      <c r="AV210" s="64"/>
      <c r="AW210" s="64"/>
      <c r="AX210" s="64"/>
      <c r="AY210" s="64"/>
      <c r="AZ210" s="64"/>
      <c r="BA210" s="64"/>
      <c r="BB210" s="64"/>
      <c r="BC210" s="64"/>
      <c r="BD210" s="64"/>
      <c r="BE210" s="64"/>
      <c r="BF210" s="64"/>
      <c r="BG210" s="327"/>
      <c r="BH210" s="64"/>
      <c r="BI210" s="64"/>
      <c r="BJ210" s="64"/>
      <c r="BK210" s="64"/>
      <c r="BL210" s="64"/>
      <c r="BM210" s="64"/>
      <c r="BN210" s="64"/>
      <c r="BO210" s="64"/>
      <c r="BP210" s="64"/>
      <c r="BQ210" s="64"/>
      <c r="BR210" s="64"/>
      <c r="BS210" s="64"/>
      <c r="BT210" s="64"/>
      <c r="BU210" s="64"/>
      <c r="BV210" s="241"/>
      <c r="BW210" s="64"/>
      <c r="BX210" s="64"/>
      <c r="BY210" s="64"/>
      <c r="BZ210" s="64"/>
      <c r="CA210" s="64"/>
      <c r="CB210" s="64"/>
      <c r="CC210" s="64"/>
      <c r="CD210" s="64"/>
      <c r="CF210" s="64"/>
      <c r="CG210" s="64"/>
      <c r="CH210" s="64"/>
      <c r="CI210" s="64"/>
      <c r="CJ210" s="64"/>
      <c r="CK210" s="64"/>
      <c r="CL210" s="64"/>
      <c r="CM210" s="64"/>
      <c r="CN210" s="64"/>
      <c r="CO210" s="64"/>
      <c r="CP210" s="64"/>
      <c r="CQ210" s="64"/>
      <c r="CR210" s="64"/>
      <c r="CS210" s="64"/>
      <c r="CT210" s="64"/>
      <c r="CU210" s="64"/>
      <c r="CV210" s="64"/>
      <c r="CW210" s="64"/>
      <c r="CX210" s="64"/>
      <c r="CY210" s="64"/>
      <c r="CZ210" s="64"/>
      <c r="DA210" s="64"/>
      <c r="DB210" s="64"/>
      <c r="DC210" s="64"/>
      <c r="DD210" s="64"/>
      <c r="DE210" s="64"/>
      <c r="DF210" s="64"/>
    </row>
    <row r="211" spans="1:110" x14ac:dyDescent="0.2">
      <c r="A211" s="64"/>
      <c r="B211" s="64"/>
      <c r="C211" s="142"/>
      <c r="D211" s="64"/>
      <c r="E211" s="64"/>
      <c r="F211" s="64"/>
      <c r="G211" s="64"/>
      <c r="H211" s="64"/>
      <c r="I211" s="64"/>
      <c r="J211" s="65"/>
      <c r="K211" s="65"/>
      <c r="L211" s="65"/>
      <c r="M211" s="65"/>
      <c r="N211" s="65"/>
      <c r="O211" s="327"/>
      <c r="P211" s="327"/>
      <c r="Q211" s="65"/>
      <c r="R211" s="64"/>
      <c r="S211" s="64"/>
      <c r="T211" s="64"/>
      <c r="U211" s="328"/>
      <c r="V211" s="64"/>
      <c r="W211" s="64"/>
      <c r="X211" s="64"/>
      <c r="Y211" s="64"/>
      <c r="Z211" s="64"/>
      <c r="AA211" s="64"/>
      <c r="AB211" s="66"/>
      <c r="AC211" s="66"/>
      <c r="AD211" s="64"/>
      <c r="AE211" s="64"/>
      <c r="AF211" s="64"/>
      <c r="AG211" s="64"/>
      <c r="AH211" s="64"/>
      <c r="AI211" s="64"/>
      <c r="AJ211" s="64"/>
      <c r="AK211" s="64"/>
      <c r="AL211" s="64"/>
      <c r="AM211" s="64"/>
      <c r="AN211" s="64"/>
      <c r="AO211" s="64"/>
      <c r="AP211" s="64"/>
      <c r="AQ211" s="64"/>
      <c r="AR211" s="64"/>
      <c r="AS211" s="64"/>
      <c r="AT211" s="64"/>
      <c r="AU211" s="64"/>
      <c r="AV211" s="64"/>
      <c r="AW211" s="64"/>
      <c r="AX211" s="64"/>
      <c r="AY211" s="64"/>
      <c r="AZ211" s="64"/>
      <c r="BA211" s="64"/>
      <c r="BB211" s="64"/>
      <c r="BC211" s="64"/>
      <c r="BD211" s="64"/>
      <c r="BE211" s="64"/>
      <c r="BF211" s="64"/>
      <c r="BG211" s="327"/>
      <c r="BH211" s="64"/>
      <c r="BI211" s="64"/>
      <c r="BJ211" s="64"/>
      <c r="BK211" s="64"/>
      <c r="BL211" s="64"/>
      <c r="BM211" s="64"/>
      <c r="BN211" s="64"/>
      <c r="BO211" s="64"/>
      <c r="BP211" s="64"/>
      <c r="BQ211" s="64"/>
      <c r="BR211" s="64"/>
      <c r="BS211" s="64"/>
      <c r="BT211" s="64"/>
      <c r="BU211" s="64"/>
      <c r="BV211" s="241"/>
      <c r="BW211" s="64"/>
      <c r="BX211" s="64"/>
      <c r="BY211" s="64"/>
      <c r="BZ211" s="64"/>
      <c r="CA211" s="64"/>
      <c r="CB211" s="64"/>
      <c r="CC211" s="64"/>
      <c r="CD211" s="64"/>
      <c r="CF211" s="64"/>
      <c r="CG211" s="64"/>
      <c r="CH211" s="64"/>
      <c r="CI211" s="64"/>
      <c r="CJ211" s="64"/>
      <c r="CK211" s="64"/>
      <c r="CL211" s="64"/>
      <c r="CM211" s="64"/>
      <c r="CN211" s="64"/>
      <c r="CO211" s="64"/>
      <c r="CP211" s="64"/>
      <c r="CQ211" s="64"/>
      <c r="CR211" s="64"/>
      <c r="CS211" s="64"/>
      <c r="CT211" s="64"/>
      <c r="CU211" s="64"/>
      <c r="CV211" s="64"/>
      <c r="CW211" s="64"/>
      <c r="CX211" s="64"/>
      <c r="CY211" s="64"/>
      <c r="CZ211" s="64"/>
      <c r="DA211" s="64"/>
      <c r="DB211" s="64"/>
      <c r="DC211" s="64"/>
      <c r="DD211" s="64"/>
      <c r="DE211" s="64"/>
      <c r="DF211" s="64"/>
    </row>
    <row r="212" spans="1:110" x14ac:dyDescent="0.2">
      <c r="A212" s="64"/>
      <c r="B212" s="64"/>
      <c r="C212" s="142"/>
      <c r="D212" s="64"/>
      <c r="E212" s="64"/>
      <c r="F212" s="64"/>
      <c r="G212" s="64"/>
      <c r="H212" s="64"/>
      <c r="I212" s="64"/>
      <c r="J212" s="65"/>
      <c r="K212" s="65"/>
      <c r="L212" s="65"/>
      <c r="M212" s="65"/>
      <c r="N212" s="65"/>
      <c r="O212" s="327"/>
      <c r="P212" s="327"/>
      <c r="Q212" s="65"/>
      <c r="R212" s="64"/>
      <c r="S212" s="64"/>
      <c r="T212" s="64"/>
      <c r="U212" s="328"/>
      <c r="V212" s="64"/>
      <c r="W212" s="64"/>
      <c r="X212" s="64"/>
      <c r="Y212" s="64"/>
      <c r="Z212" s="64"/>
      <c r="AA212" s="64"/>
      <c r="AB212" s="66"/>
      <c r="AC212" s="66"/>
      <c r="AD212" s="64"/>
      <c r="AE212" s="64"/>
      <c r="AF212" s="64"/>
      <c r="AG212" s="64"/>
      <c r="AH212" s="64"/>
      <c r="AI212" s="64"/>
      <c r="AJ212" s="64"/>
      <c r="AK212" s="64"/>
      <c r="AL212" s="64"/>
      <c r="AM212" s="64"/>
      <c r="AN212" s="64"/>
      <c r="AO212" s="64"/>
      <c r="AP212" s="64"/>
      <c r="AQ212" s="64"/>
      <c r="AR212" s="64"/>
      <c r="AS212" s="64"/>
      <c r="AT212" s="64"/>
      <c r="AU212" s="64"/>
      <c r="AV212" s="64"/>
      <c r="AW212" s="64"/>
      <c r="AX212" s="64"/>
      <c r="AY212" s="64"/>
      <c r="AZ212" s="64"/>
      <c r="BA212" s="64"/>
      <c r="BB212" s="64"/>
      <c r="BC212" s="64"/>
      <c r="BD212" s="64"/>
      <c r="BE212" s="64"/>
      <c r="BF212" s="64"/>
      <c r="BG212" s="327"/>
      <c r="BH212" s="64"/>
      <c r="BI212" s="64"/>
      <c r="BJ212" s="64"/>
      <c r="BK212" s="64"/>
      <c r="BL212" s="64"/>
      <c r="BM212" s="64"/>
      <c r="BN212" s="64"/>
      <c r="BO212" s="64"/>
      <c r="BP212" s="64"/>
      <c r="BQ212" s="64"/>
      <c r="BR212" s="64"/>
      <c r="BS212" s="64"/>
      <c r="BT212" s="64"/>
      <c r="BU212" s="64"/>
      <c r="BV212" s="241"/>
      <c r="BW212" s="64"/>
      <c r="BX212" s="64"/>
      <c r="BY212" s="64"/>
      <c r="BZ212" s="64"/>
      <c r="CA212" s="64"/>
      <c r="CB212" s="64"/>
      <c r="CC212" s="64"/>
      <c r="CD212" s="64"/>
      <c r="CF212" s="64"/>
      <c r="CG212" s="64"/>
      <c r="CH212" s="64"/>
      <c r="CI212" s="64"/>
      <c r="CJ212" s="64"/>
      <c r="CK212" s="64"/>
      <c r="CL212" s="64"/>
      <c r="CM212" s="64"/>
      <c r="CN212" s="64"/>
      <c r="CO212" s="64"/>
      <c r="CP212" s="64"/>
      <c r="CQ212" s="64"/>
      <c r="CR212" s="64"/>
      <c r="CS212" s="64"/>
      <c r="CT212" s="64"/>
      <c r="CU212" s="64"/>
      <c r="CV212" s="64"/>
      <c r="CW212" s="64"/>
      <c r="CX212" s="64"/>
      <c r="CY212" s="64"/>
      <c r="CZ212" s="64"/>
      <c r="DA212" s="64"/>
      <c r="DB212" s="64"/>
      <c r="DC212" s="64"/>
      <c r="DD212" s="64"/>
      <c r="DE212" s="64"/>
      <c r="DF212" s="64"/>
    </row>
    <row r="213" spans="1:110" x14ac:dyDescent="0.2">
      <c r="A213" s="64"/>
      <c r="B213" s="64"/>
      <c r="C213" s="142"/>
      <c r="D213" s="64"/>
      <c r="E213" s="64"/>
      <c r="F213" s="64"/>
      <c r="G213" s="64"/>
      <c r="H213" s="64"/>
      <c r="I213" s="64"/>
      <c r="J213" s="65"/>
      <c r="K213" s="65"/>
      <c r="L213" s="65"/>
      <c r="M213" s="65"/>
      <c r="N213" s="65"/>
      <c r="O213" s="327"/>
      <c r="P213" s="327"/>
      <c r="Q213" s="65"/>
      <c r="R213" s="64"/>
      <c r="S213" s="64"/>
      <c r="T213" s="64"/>
      <c r="U213" s="328"/>
      <c r="V213" s="64"/>
      <c r="W213" s="64"/>
      <c r="X213" s="64"/>
      <c r="Y213" s="64"/>
      <c r="Z213" s="64"/>
      <c r="AA213" s="64"/>
      <c r="AB213" s="66"/>
      <c r="AC213" s="66"/>
      <c r="AD213" s="64"/>
      <c r="AE213" s="64"/>
      <c r="AF213" s="64"/>
      <c r="AG213" s="64"/>
      <c r="AH213" s="64"/>
      <c r="AI213" s="64"/>
      <c r="AJ213" s="64"/>
      <c r="AK213" s="64"/>
      <c r="AL213" s="64"/>
      <c r="AM213" s="64"/>
      <c r="AN213" s="64"/>
      <c r="AO213" s="64"/>
      <c r="AP213" s="64"/>
      <c r="AQ213" s="64"/>
      <c r="AR213" s="64"/>
      <c r="AS213" s="64"/>
      <c r="AT213" s="64"/>
      <c r="AU213" s="64"/>
      <c r="AV213" s="64"/>
      <c r="AW213" s="64"/>
      <c r="AX213" s="64"/>
      <c r="AY213" s="64"/>
      <c r="AZ213" s="64"/>
      <c r="BA213" s="64"/>
      <c r="BB213" s="64"/>
      <c r="BC213" s="64"/>
      <c r="BD213" s="64"/>
      <c r="BE213" s="64"/>
      <c r="BF213" s="64"/>
      <c r="BG213" s="327"/>
      <c r="BH213" s="64"/>
      <c r="BI213" s="64"/>
      <c r="BJ213" s="64"/>
      <c r="BK213" s="64"/>
      <c r="BL213" s="64"/>
      <c r="BM213" s="64"/>
      <c r="BN213" s="64"/>
      <c r="BO213" s="64"/>
      <c r="BP213" s="64"/>
      <c r="BQ213" s="64"/>
      <c r="BR213" s="64"/>
      <c r="BS213" s="64"/>
      <c r="BT213" s="64"/>
      <c r="BU213" s="64"/>
      <c r="BV213" s="241"/>
      <c r="BW213" s="64"/>
      <c r="BX213" s="64"/>
      <c r="BY213" s="64"/>
      <c r="BZ213" s="64"/>
      <c r="CA213" s="64"/>
      <c r="CB213" s="64"/>
      <c r="CC213" s="64"/>
      <c r="CD213" s="64"/>
      <c r="CF213" s="64"/>
      <c r="CG213" s="64"/>
      <c r="CH213" s="64"/>
      <c r="CI213" s="64"/>
      <c r="CJ213" s="64"/>
      <c r="CK213" s="64"/>
      <c r="CL213" s="64"/>
      <c r="CM213" s="64"/>
      <c r="CN213" s="64"/>
      <c r="CO213" s="64"/>
      <c r="CP213" s="64"/>
      <c r="CQ213" s="64"/>
      <c r="CR213" s="64"/>
      <c r="CS213" s="64"/>
      <c r="CT213" s="64"/>
      <c r="CU213" s="64"/>
      <c r="CV213" s="64"/>
      <c r="CW213" s="64"/>
      <c r="CX213" s="64"/>
      <c r="CY213" s="64"/>
      <c r="CZ213" s="64"/>
      <c r="DA213" s="64"/>
      <c r="DB213" s="64"/>
      <c r="DC213" s="64"/>
      <c r="DD213" s="64"/>
      <c r="DE213" s="64"/>
      <c r="DF213" s="64"/>
    </row>
    <row r="214" spans="1:110" x14ac:dyDescent="0.2">
      <c r="A214" s="64"/>
      <c r="B214" s="64"/>
      <c r="C214" s="142"/>
      <c r="D214" s="64"/>
      <c r="E214" s="64"/>
      <c r="F214" s="64"/>
      <c r="G214" s="64"/>
      <c r="H214" s="64"/>
      <c r="I214" s="64"/>
      <c r="J214" s="65"/>
      <c r="K214" s="65"/>
      <c r="L214" s="65"/>
      <c r="M214" s="65"/>
      <c r="N214" s="65"/>
      <c r="O214" s="327"/>
      <c r="P214" s="327"/>
      <c r="Q214" s="65"/>
      <c r="R214" s="64"/>
      <c r="S214" s="64"/>
      <c r="T214" s="64"/>
      <c r="U214" s="328"/>
      <c r="V214" s="64"/>
      <c r="W214" s="64"/>
      <c r="X214" s="64"/>
      <c r="Y214" s="64"/>
      <c r="Z214" s="64"/>
      <c r="AA214" s="64"/>
      <c r="AB214" s="66"/>
      <c r="AC214" s="66"/>
      <c r="AD214" s="64"/>
      <c r="AE214" s="64"/>
      <c r="AF214" s="64"/>
      <c r="AG214" s="64"/>
      <c r="AH214" s="64"/>
      <c r="AI214" s="64"/>
      <c r="AJ214" s="64"/>
      <c r="AK214" s="64"/>
      <c r="AL214" s="64"/>
      <c r="AM214" s="64"/>
      <c r="AN214" s="64"/>
      <c r="AO214" s="64"/>
      <c r="AP214" s="64"/>
      <c r="AQ214" s="64"/>
      <c r="AR214" s="64"/>
      <c r="AS214" s="64"/>
      <c r="AT214" s="64"/>
      <c r="AU214" s="64"/>
      <c r="AV214" s="64"/>
      <c r="AW214" s="64"/>
      <c r="AX214" s="64"/>
      <c r="AY214" s="64"/>
      <c r="AZ214" s="64"/>
      <c r="BA214" s="64"/>
      <c r="BB214" s="64"/>
      <c r="BC214" s="64"/>
      <c r="BD214" s="64"/>
      <c r="BE214" s="64"/>
      <c r="BF214" s="64"/>
      <c r="BG214" s="327"/>
      <c r="BH214" s="64"/>
      <c r="BI214" s="64"/>
      <c r="BJ214" s="64"/>
      <c r="BK214" s="64"/>
      <c r="BL214" s="64"/>
      <c r="BM214" s="64"/>
      <c r="BN214" s="64"/>
      <c r="BO214" s="64"/>
      <c r="BP214" s="64"/>
      <c r="BQ214" s="64"/>
      <c r="BR214" s="64"/>
      <c r="BS214" s="64"/>
      <c r="BT214" s="64"/>
      <c r="BU214" s="64"/>
      <c r="BV214" s="241"/>
      <c r="BW214" s="64"/>
      <c r="BX214" s="64"/>
      <c r="BY214" s="64"/>
      <c r="BZ214" s="64"/>
      <c r="CA214" s="64"/>
      <c r="CB214" s="64"/>
      <c r="CC214" s="64"/>
      <c r="CD214" s="64"/>
      <c r="CF214" s="64"/>
      <c r="CG214" s="64"/>
      <c r="CH214" s="64"/>
      <c r="CI214" s="64"/>
      <c r="CJ214" s="64"/>
      <c r="CK214" s="64"/>
      <c r="CL214" s="64"/>
      <c r="CM214" s="64"/>
      <c r="CN214" s="64"/>
      <c r="CO214" s="64"/>
      <c r="CP214" s="64"/>
      <c r="CQ214" s="64"/>
      <c r="CR214" s="64"/>
      <c r="CS214" s="64"/>
      <c r="CT214" s="64"/>
      <c r="CU214" s="64"/>
      <c r="CV214" s="64"/>
      <c r="CW214" s="64"/>
      <c r="CX214" s="64"/>
      <c r="CY214" s="64"/>
      <c r="CZ214" s="64"/>
      <c r="DA214" s="64"/>
      <c r="DB214" s="64"/>
      <c r="DC214" s="64"/>
      <c r="DD214" s="64"/>
      <c r="DE214" s="64"/>
      <c r="DF214" s="64"/>
    </row>
    <row r="215" spans="1:110" x14ac:dyDescent="0.2">
      <c r="A215" s="64"/>
      <c r="B215" s="64"/>
      <c r="C215" s="142"/>
      <c r="D215" s="64"/>
      <c r="E215" s="64"/>
      <c r="F215" s="64"/>
      <c r="G215" s="64"/>
      <c r="H215" s="64"/>
      <c r="I215" s="64"/>
      <c r="J215" s="65"/>
      <c r="K215" s="65"/>
      <c r="L215" s="65"/>
      <c r="M215" s="65"/>
      <c r="N215" s="65"/>
      <c r="O215" s="327"/>
      <c r="P215" s="327"/>
      <c r="Q215" s="65"/>
      <c r="R215" s="64"/>
      <c r="S215" s="64"/>
      <c r="T215" s="64"/>
      <c r="U215" s="328"/>
      <c r="V215" s="64"/>
      <c r="W215" s="64"/>
      <c r="X215" s="64"/>
      <c r="Y215" s="64"/>
      <c r="Z215" s="64"/>
      <c r="AA215" s="64"/>
      <c r="AB215" s="66"/>
      <c r="AC215" s="66"/>
      <c r="AD215" s="64"/>
      <c r="AE215" s="64"/>
      <c r="AF215" s="64"/>
      <c r="AG215" s="64"/>
      <c r="AH215" s="64"/>
      <c r="AI215" s="64"/>
      <c r="AJ215" s="64"/>
      <c r="AK215" s="64"/>
      <c r="AL215" s="64"/>
      <c r="AM215" s="64"/>
      <c r="AN215" s="64"/>
      <c r="AO215" s="64"/>
      <c r="AP215" s="64"/>
      <c r="AQ215" s="64"/>
      <c r="AR215" s="64"/>
      <c r="AS215" s="64"/>
      <c r="AT215" s="64"/>
      <c r="AU215" s="64"/>
      <c r="AV215" s="64"/>
      <c r="AW215" s="64"/>
      <c r="AX215" s="64"/>
      <c r="AY215" s="64"/>
      <c r="AZ215" s="64"/>
      <c r="BA215" s="64"/>
      <c r="BB215" s="64"/>
      <c r="BC215" s="64"/>
      <c r="BD215" s="64"/>
      <c r="BE215" s="64"/>
      <c r="BF215" s="64"/>
      <c r="BG215" s="327"/>
      <c r="BH215" s="64"/>
      <c r="BI215" s="64"/>
      <c r="BJ215" s="64"/>
      <c r="BK215" s="64"/>
      <c r="BL215" s="64"/>
      <c r="BM215" s="64"/>
      <c r="BN215" s="64"/>
      <c r="BO215" s="64"/>
      <c r="BP215" s="64"/>
      <c r="BQ215" s="64"/>
      <c r="BR215" s="64"/>
      <c r="BS215" s="64"/>
      <c r="BT215" s="64"/>
      <c r="BU215" s="64"/>
      <c r="BV215" s="241"/>
      <c r="BW215" s="64"/>
      <c r="BX215" s="64"/>
      <c r="BY215" s="64"/>
      <c r="BZ215" s="64"/>
      <c r="CA215" s="64"/>
      <c r="CB215" s="64"/>
      <c r="CC215" s="64"/>
      <c r="CD215" s="64"/>
      <c r="CF215" s="64"/>
      <c r="CG215" s="64"/>
      <c r="CH215" s="64"/>
      <c r="CI215" s="64"/>
      <c r="CJ215" s="64"/>
      <c r="CK215" s="64"/>
      <c r="CL215" s="64"/>
      <c r="CM215" s="64"/>
      <c r="CN215" s="64"/>
      <c r="CO215" s="64"/>
      <c r="CP215" s="64"/>
      <c r="CQ215" s="64"/>
      <c r="CR215" s="64"/>
      <c r="CS215" s="64"/>
      <c r="CT215" s="64"/>
      <c r="CU215" s="64"/>
      <c r="CV215" s="64"/>
      <c r="CW215" s="64"/>
      <c r="CX215" s="64"/>
      <c r="CY215" s="64"/>
      <c r="CZ215" s="64"/>
      <c r="DA215" s="64"/>
      <c r="DB215" s="64"/>
      <c r="DC215" s="64"/>
      <c r="DD215" s="64"/>
      <c r="DE215" s="64"/>
      <c r="DF215" s="64"/>
    </row>
    <row r="216" spans="1:110" x14ac:dyDescent="0.2">
      <c r="A216" s="64"/>
      <c r="B216" s="64"/>
      <c r="C216" s="142"/>
      <c r="D216" s="64"/>
      <c r="E216" s="64"/>
      <c r="F216" s="64"/>
      <c r="G216" s="64"/>
      <c r="H216" s="64"/>
      <c r="I216" s="64"/>
      <c r="J216" s="65"/>
      <c r="K216" s="65"/>
      <c r="L216" s="65"/>
      <c r="M216" s="65"/>
      <c r="N216" s="65"/>
      <c r="O216" s="327"/>
      <c r="P216" s="327"/>
      <c r="Q216" s="65"/>
      <c r="R216" s="64"/>
      <c r="S216" s="64"/>
      <c r="T216" s="64"/>
      <c r="U216" s="328"/>
      <c r="V216" s="64"/>
      <c r="W216" s="64"/>
      <c r="X216" s="64"/>
      <c r="Y216" s="64"/>
      <c r="Z216" s="64"/>
      <c r="AA216" s="64"/>
      <c r="AB216" s="66"/>
      <c r="AC216" s="66"/>
      <c r="AD216" s="64"/>
      <c r="AE216" s="64"/>
      <c r="AF216" s="64"/>
      <c r="AG216" s="64"/>
      <c r="AH216" s="64"/>
      <c r="AI216" s="64"/>
      <c r="AJ216" s="64"/>
      <c r="AK216" s="64"/>
      <c r="AL216" s="64"/>
      <c r="AM216" s="64"/>
      <c r="AN216" s="64"/>
      <c r="AO216" s="64"/>
      <c r="AP216" s="64"/>
      <c r="AQ216" s="64"/>
      <c r="AR216" s="64"/>
      <c r="AS216" s="64"/>
      <c r="AT216" s="64"/>
      <c r="AU216" s="64"/>
      <c r="AV216" s="64"/>
      <c r="AW216" s="64"/>
      <c r="AX216" s="64"/>
      <c r="AY216" s="64"/>
      <c r="AZ216" s="64"/>
      <c r="BA216" s="64"/>
      <c r="BB216" s="64"/>
      <c r="BC216" s="64"/>
      <c r="BD216" s="64"/>
      <c r="BE216" s="64"/>
      <c r="BF216" s="64"/>
      <c r="BG216" s="327"/>
      <c r="BH216" s="64"/>
      <c r="BI216" s="64"/>
      <c r="BJ216" s="64"/>
      <c r="BK216" s="64"/>
      <c r="BL216" s="64"/>
      <c r="BM216" s="64"/>
      <c r="BN216" s="64"/>
      <c r="BO216" s="64"/>
      <c r="BP216" s="64"/>
      <c r="BQ216" s="64"/>
      <c r="BR216" s="64"/>
      <c r="BS216" s="64"/>
      <c r="BT216" s="64"/>
      <c r="BU216" s="64"/>
      <c r="BV216" s="241"/>
      <c r="BW216" s="64"/>
      <c r="BX216" s="64"/>
      <c r="BY216" s="64"/>
      <c r="BZ216" s="64"/>
      <c r="CA216" s="64"/>
      <c r="CB216" s="64"/>
      <c r="CC216" s="64"/>
      <c r="CD216" s="64"/>
      <c r="CF216" s="64"/>
      <c r="CG216" s="64"/>
      <c r="CH216" s="64"/>
      <c r="CI216" s="64"/>
      <c r="CJ216" s="64"/>
      <c r="CK216" s="64"/>
      <c r="CL216" s="64"/>
      <c r="CM216" s="64"/>
      <c r="CN216" s="64"/>
      <c r="CO216" s="64"/>
      <c r="CP216" s="64"/>
      <c r="CQ216" s="64"/>
      <c r="CR216" s="64"/>
      <c r="CS216" s="64"/>
      <c r="CT216" s="64"/>
      <c r="CU216" s="64"/>
      <c r="CV216" s="64"/>
      <c r="CW216" s="64"/>
      <c r="CX216" s="64"/>
      <c r="CY216" s="64"/>
      <c r="CZ216" s="64"/>
      <c r="DA216" s="64"/>
      <c r="DB216" s="64"/>
      <c r="DC216" s="64"/>
      <c r="DD216" s="64"/>
      <c r="DE216" s="64"/>
      <c r="DF216" s="64"/>
    </row>
    <row r="217" spans="1:110" x14ac:dyDescent="0.2">
      <c r="A217" s="64"/>
      <c r="B217" s="64"/>
      <c r="C217" s="142"/>
      <c r="D217" s="64"/>
      <c r="E217" s="64"/>
      <c r="F217" s="64"/>
      <c r="G217" s="64"/>
      <c r="H217" s="64"/>
      <c r="I217" s="64"/>
      <c r="J217" s="65"/>
      <c r="K217" s="65"/>
      <c r="L217" s="65"/>
      <c r="M217" s="65"/>
      <c r="N217" s="65"/>
      <c r="O217" s="327"/>
      <c r="P217" s="327"/>
      <c r="Q217" s="65"/>
      <c r="R217" s="64"/>
      <c r="S217" s="64"/>
      <c r="T217" s="64"/>
      <c r="U217" s="328"/>
      <c r="V217" s="64"/>
      <c r="W217" s="64"/>
      <c r="X217" s="64"/>
      <c r="Y217" s="64"/>
      <c r="Z217" s="64"/>
      <c r="AA217" s="64"/>
      <c r="AB217" s="66"/>
      <c r="AC217" s="66"/>
      <c r="AD217" s="64"/>
      <c r="AE217" s="64"/>
      <c r="AF217" s="64"/>
      <c r="AG217" s="64"/>
      <c r="AH217" s="64"/>
      <c r="AI217" s="64"/>
      <c r="AJ217" s="64"/>
      <c r="AK217" s="64"/>
      <c r="AL217" s="64"/>
      <c r="AM217" s="64"/>
      <c r="AN217" s="64"/>
      <c r="AO217" s="64"/>
      <c r="AP217" s="64"/>
      <c r="AQ217" s="64"/>
      <c r="AR217" s="64"/>
      <c r="AS217" s="64"/>
      <c r="AT217" s="64"/>
      <c r="AU217" s="64"/>
      <c r="AV217" s="64"/>
      <c r="AW217" s="64"/>
      <c r="AX217" s="64"/>
      <c r="AY217" s="64"/>
      <c r="AZ217" s="64"/>
      <c r="BA217" s="64"/>
      <c r="BB217" s="64"/>
      <c r="BC217" s="64"/>
      <c r="BD217" s="64"/>
      <c r="BE217" s="64"/>
      <c r="BF217" s="64"/>
      <c r="BG217" s="327"/>
      <c r="BH217" s="64"/>
      <c r="BI217" s="64"/>
      <c r="BJ217" s="64"/>
      <c r="BK217" s="64"/>
      <c r="BL217" s="64"/>
      <c r="BM217" s="64"/>
      <c r="BN217" s="64"/>
      <c r="BO217" s="64"/>
      <c r="BP217" s="64"/>
      <c r="BQ217" s="64"/>
      <c r="BR217" s="64"/>
      <c r="BS217" s="64"/>
      <c r="BT217" s="64"/>
      <c r="BU217" s="64"/>
      <c r="BV217" s="241"/>
      <c r="BW217" s="64"/>
      <c r="BX217" s="64"/>
      <c r="BY217" s="64"/>
      <c r="BZ217" s="64"/>
      <c r="CA217" s="64"/>
      <c r="CB217" s="64"/>
      <c r="CC217" s="64"/>
      <c r="CD217" s="64"/>
      <c r="CF217" s="64"/>
      <c r="CG217" s="64"/>
      <c r="CH217" s="64"/>
      <c r="CI217" s="64"/>
      <c r="CJ217" s="64"/>
      <c r="CK217" s="64"/>
      <c r="CL217" s="64"/>
      <c r="CM217" s="64"/>
      <c r="CN217" s="64"/>
      <c r="CO217" s="64"/>
      <c r="CP217" s="64"/>
      <c r="CQ217" s="64"/>
      <c r="CR217" s="64"/>
      <c r="CS217" s="64"/>
      <c r="CT217" s="64"/>
      <c r="CU217" s="64"/>
      <c r="CV217" s="64"/>
      <c r="CW217" s="64"/>
      <c r="CX217" s="64"/>
      <c r="CY217" s="64"/>
      <c r="CZ217" s="64"/>
      <c r="DA217" s="64"/>
      <c r="DB217" s="64"/>
      <c r="DC217" s="64"/>
      <c r="DD217" s="64"/>
      <c r="DE217" s="64"/>
      <c r="DF217" s="64"/>
    </row>
    <row r="218" spans="1:110" x14ac:dyDescent="0.2">
      <c r="A218" s="64"/>
      <c r="B218" s="64"/>
      <c r="C218" s="142"/>
      <c r="D218" s="64"/>
      <c r="E218" s="64"/>
      <c r="F218" s="64"/>
      <c r="G218" s="64"/>
      <c r="H218" s="64"/>
      <c r="I218" s="64"/>
      <c r="J218" s="65"/>
      <c r="K218" s="65"/>
      <c r="L218" s="65"/>
      <c r="M218" s="65"/>
      <c r="N218" s="65"/>
      <c r="O218" s="327"/>
      <c r="P218" s="327"/>
      <c r="Q218" s="65"/>
      <c r="R218" s="64"/>
      <c r="S218" s="64"/>
      <c r="T218" s="64"/>
      <c r="U218" s="328"/>
      <c r="V218" s="64"/>
      <c r="W218" s="64"/>
      <c r="X218" s="64"/>
      <c r="Y218" s="64"/>
      <c r="Z218" s="64"/>
      <c r="AA218" s="64"/>
      <c r="AB218" s="66"/>
      <c r="AC218" s="66"/>
      <c r="AD218" s="64"/>
      <c r="AE218" s="64"/>
      <c r="AF218" s="64"/>
      <c r="AG218" s="64"/>
      <c r="AH218" s="64"/>
      <c r="AI218" s="64"/>
      <c r="AJ218" s="64"/>
      <c r="AK218" s="64"/>
      <c r="AL218" s="64"/>
      <c r="AM218" s="64"/>
      <c r="AN218" s="64"/>
      <c r="AO218" s="64"/>
      <c r="AP218" s="64"/>
      <c r="AQ218" s="64"/>
      <c r="AR218" s="64"/>
      <c r="AS218" s="64"/>
      <c r="AT218" s="64"/>
      <c r="AU218" s="64"/>
      <c r="AV218" s="64"/>
      <c r="AW218" s="64"/>
      <c r="AX218" s="64"/>
      <c r="AY218" s="64"/>
      <c r="AZ218" s="64"/>
      <c r="BA218" s="64"/>
      <c r="BB218" s="64"/>
      <c r="BC218" s="64"/>
      <c r="BD218" s="64"/>
      <c r="BE218" s="64"/>
      <c r="BF218" s="64"/>
      <c r="BG218" s="327"/>
      <c r="BH218" s="64"/>
      <c r="BI218" s="64"/>
      <c r="BJ218" s="64"/>
      <c r="BK218" s="64"/>
      <c r="BL218" s="64"/>
      <c r="BM218" s="64"/>
      <c r="BN218" s="64"/>
      <c r="BO218" s="64"/>
      <c r="BP218" s="64"/>
      <c r="BQ218" s="64"/>
      <c r="BR218" s="64"/>
      <c r="BS218" s="64"/>
      <c r="BT218" s="64"/>
      <c r="BU218" s="64"/>
      <c r="BV218" s="241"/>
      <c r="BW218" s="64"/>
      <c r="BX218" s="64"/>
      <c r="BY218" s="64"/>
      <c r="BZ218" s="64"/>
      <c r="CA218" s="64"/>
      <c r="CB218" s="64"/>
      <c r="CC218" s="64"/>
      <c r="CD218" s="64"/>
      <c r="CF218" s="64"/>
      <c r="CG218" s="64"/>
      <c r="CH218" s="64"/>
      <c r="CI218" s="64"/>
      <c r="CJ218" s="64"/>
      <c r="CK218" s="64"/>
      <c r="CL218" s="64"/>
      <c r="CM218" s="64"/>
      <c r="CN218" s="64"/>
      <c r="CO218" s="64"/>
      <c r="CP218" s="64"/>
      <c r="CQ218" s="64"/>
      <c r="CR218" s="64"/>
      <c r="CS218" s="64"/>
      <c r="CT218" s="64"/>
      <c r="CU218" s="64"/>
      <c r="CV218" s="64"/>
      <c r="CW218" s="64"/>
      <c r="CX218" s="64"/>
      <c r="CY218" s="64"/>
      <c r="CZ218" s="64"/>
      <c r="DA218" s="64"/>
      <c r="DB218" s="64"/>
      <c r="DC218" s="64"/>
      <c r="DD218" s="64"/>
      <c r="DE218" s="64"/>
      <c r="DF218" s="64"/>
    </row>
    <row r="219" spans="1:110" x14ac:dyDescent="0.2">
      <c r="A219" s="64"/>
      <c r="B219" s="64"/>
      <c r="C219" s="142"/>
      <c r="D219" s="64"/>
      <c r="E219" s="64"/>
      <c r="F219" s="64"/>
      <c r="G219" s="64"/>
      <c r="H219" s="64"/>
      <c r="I219" s="64"/>
      <c r="J219" s="65"/>
      <c r="K219" s="65"/>
      <c r="L219" s="65"/>
      <c r="M219" s="65"/>
      <c r="N219" s="65"/>
      <c r="O219" s="327"/>
      <c r="P219" s="327"/>
      <c r="Q219" s="65"/>
      <c r="R219" s="64"/>
      <c r="S219" s="64"/>
      <c r="T219" s="64"/>
      <c r="U219" s="328"/>
      <c r="V219" s="64"/>
      <c r="W219" s="64"/>
      <c r="X219" s="64"/>
      <c r="Y219" s="64"/>
      <c r="Z219" s="64"/>
      <c r="AA219" s="64"/>
      <c r="AB219" s="66"/>
      <c r="AC219" s="66"/>
      <c r="AD219" s="64"/>
      <c r="AE219" s="64"/>
      <c r="AF219" s="64"/>
      <c r="AG219" s="64"/>
      <c r="AH219" s="64"/>
      <c r="AI219" s="64"/>
      <c r="AJ219" s="64"/>
      <c r="AK219" s="64"/>
      <c r="AL219" s="64"/>
      <c r="AM219" s="64"/>
      <c r="AN219" s="64"/>
      <c r="AO219" s="64"/>
      <c r="AP219" s="64"/>
      <c r="AQ219" s="64"/>
      <c r="AR219" s="64"/>
      <c r="AS219" s="64"/>
      <c r="AT219" s="64"/>
      <c r="AU219" s="64"/>
      <c r="AV219" s="64"/>
      <c r="AW219" s="64"/>
      <c r="AX219" s="64"/>
      <c r="AY219" s="64"/>
      <c r="AZ219" s="64"/>
      <c r="BA219" s="64"/>
      <c r="BB219" s="64"/>
      <c r="BC219" s="64"/>
      <c r="BD219" s="64"/>
      <c r="BE219" s="64"/>
      <c r="BF219" s="64"/>
      <c r="BG219" s="327"/>
      <c r="BH219" s="64"/>
      <c r="BI219" s="64"/>
      <c r="BJ219" s="64"/>
      <c r="BK219" s="64"/>
      <c r="BL219" s="64"/>
      <c r="BM219" s="64"/>
      <c r="BN219" s="64"/>
      <c r="BO219" s="64"/>
      <c r="BP219" s="64"/>
      <c r="BQ219" s="64"/>
      <c r="BR219" s="64"/>
      <c r="BS219" s="64"/>
      <c r="BT219" s="64"/>
      <c r="BU219" s="64"/>
      <c r="BV219" s="241"/>
      <c r="BW219" s="64"/>
      <c r="BX219" s="64"/>
      <c r="BY219" s="64"/>
      <c r="BZ219" s="64"/>
      <c r="CA219" s="64"/>
      <c r="CB219" s="64"/>
      <c r="CC219" s="64"/>
      <c r="CD219" s="64"/>
      <c r="CF219" s="64"/>
      <c r="CG219" s="64"/>
      <c r="CH219" s="64"/>
      <c r="CI219" s="64"/>
      <c r="CJ219" s="64"/>
      <c r="CK219" s="64"/>
      <c r="CL219" s="64"/>
      <c r="CM219" s="64"/>
      <c r="CN219" s="64"/>
      <c r="CO219" s="64"/>
      <c r="CP219" s="64"/>
      <c r="CQ219" s="64"/>
      <c r="CR219" s="64"/>
      <c r="CS219" s="64"/>
      <c r="CT219" s="64"/>
      <c r="CU219" s="64"/>
      <c r="CV219" s="64"/>
      <c r="CW219" s="64"/>
      <c r="CX219" s="64"/>
      <c r="CY219" s="64"/>
      <c r="CZ219" s="64"/>
      <c r="DA219" s="64"/>
      <c r="DB219" s="64"/>
      <c r="DC219" s="64"/>
      <c r="DD219" s="64"/>
      <c r="DE219" s="64"/>
      <c r="DF219" s="64"/>
    </row>
    <row r="220" spans="1:110" x14ac:dyDescent="0.2">
      <c r="A220" s="64"/>
      <c r="B220" s="64"/>
      <c r="C220" s="142"/>
      <c r="D220" s="64"/>
      <c r="E220" s="64"/>
      <c r="F220" s="64"/>
      <c r="G220" s="64"/>
      <c r="H220" s="64"/>
      <c r="I220" s="64"/>
      <c r="J220" s="65"/>
      <c r="K220" s="65"/>
      <c r="L220" s="65"/>
      <c r="M220" s="65"/>
      <c r="N220" s="65"/>
      <c r="O220" s="327"/>
      <c r="P220" s="327"/>
      <c r="Q220" s="65"/>
      <c r="R220" s="64"/>
      <c r="S220" s="64"/>
      <c r="T220" s="64"/>
      <c r="U220" s="328"/>
      <c r="V220" s="64"/>
      <c r="W220" s="64"/>
      <c r="X220" s="64"/>
      <c r="Y220" s="64"/>
      <c r="Z220" s="64"/>
      <c r="AA220" s="64"/>
      <c r="AB220" s="66"/>
      <c r="AC220" s="66"/>
      <c r="AD220" s="64"/>
      <c r="AE220" s="64"/>
      <c r="AF220" s="64"/>
      <c r="AG220" s="64"/>
      <c r="AH220" s="64"/>
      <c r="AI220" s="64"/>
      <c r="AJ220" s="64"/>
      <c r="AK220" s="64"/>
      <c r="AL220" s="64"/>
      <c r="AM220" s="64"/>
      <c r="AN220" s="64"/>
      <c r="AO220" s="64"/>
      <c r="AP220" s="64"/>
      <c r="AQ220" s="64"/>
      <c r="AR220" s="64"/>
      <c r="AS220" s="64"/>
      <c r="AT220" s="64"/>
      <c r="AU220" s="64"/>
      <c r="AV220" s="64"/>
      <c r="AW220" s="64"/>
      <c r="AX220" s="64"/>
      <c r="AY220" s="64"/>
      <c r="AZ220" s="64"/>
      <c r="BA220" s="64"/>
      <c r="BB220" s="64"/>
      <c r="BC220" s="64"/>
      <c r="BD220" s="64"/>
      <c r="BE220" s="64"/>
      <c r="BF220" s="64"/>
      <c r="BG220" s="327"/>
      <c r="BH220" s="64"/>
      <c r="BI220" s="64"/>
      <c r="BJ220" s="64"/>
      <c r="BK220" s="64"/>
      <c r="BL220" s="64"/>
      <c r="BM220" s="64"/>
      <c r="BN220" s="64"/>
      <c r="BO220" s="64"/>
      <c r="BP220" s="64"/>
      <c r="BQ220" s="64"/>
      <c r="BR220" s="64"/>
      <c r="BS220" s="64"/>
      <c r="BT220" s="64"/>
      <c r="BU220" s="64"/>
      <c r="BV220" s="241"/>
      <c r="BW220" s="64"/>
      <c r="BX220" s="64"/>
      <c r="BY220" s="64"/>
      <c r="BZ220" s="64"/>
      <c r="CA220" s="64"/>
      <c r="CB220" s="64"/>
      <c r="CC220" s="64"/>
      <c r="CD220" s="64"/>
      <c r="CF220" s="64"/>
      <c r="CG220" s="64"/>
      <c r="CH220" s="64"/>
      <c r="CI220" s="64"/>
      <c r="CJ220" s="64"/>
      <c r="CK220" s="64"/>
      <c r="CL220" s="64"/>
      <c r="CM220" s="64"/>
      <c r="CN220" s="64"/>
      <c r="CO220" s="64"/>
      <c r="CP220" s="64"/>
      <c r="CQ220" s="64"/>
      <c r="CR220" s="64"/>
      <c r="CS220" s="64"/>
      <c r="CT220" s="64"/>
      <c r="CU220" s="64"/>
      <c r="CV220" s="64"/>
      <c r="CW220" s="64"/>
      <c r="CX220" s="64"/>
      <c r="CY220" s="64"/>
      <c r="CZ220" s="64"/>
      <c r="DA220" s="64"/>
      <c r="DB220" s="64"/>
      <c r="DC220" s="64"/>
      <c r="DD220" s="64"/>
      <c r="DE220" s="64"/>
      <c r="DF220" s="64"/>
    </row>
    <row r="221" spans="1:110" x14ac:dyDescent="0.2">
      <c r="A221" s="64"/>
      <c r="B221" s="64"/>
      <c r="C221" s="142"/>
      <c r="D221" s="64"/>
      <c r="E221" s="64"/>
      <c r="F221" s="64"/>
      <c r="G221" s="64"/>
      <c r="H221" s="64"/>
      <c r="I221" s="64"/>
      <c r="J221" s="65"/>
      <c r="K221" s="65"/>
      <c r="L221" s="65"/>
      <c r="M221" s="65"/>
      <c r="N221" s="65"/>
      <c r="O221" s="327"/>
      <c r="P221" s="327"/>
      <c r="Q221" s="65"/>
      <c r="R221" s="64"/>
      <c r="S221" s="64"/>
      <c r="T221" s="64"/>
      <c r="U221" s="328"/>
      <c r="V221" s="64"/>
      <c r="W221" s="64"/>
      <c r="X221" s="64"/>
      <c r="Y221" s="64"/>
      <c r="Z221" s="64"/>
      <c r="AA221" s="64"/>
      <c r="AB221" s="66"/>
      <c r="AC221" s="66"/>
      <c r="AD221" s="64"/>
      <c r="AE221" s="64"/>
      <c r="AF221" s="64"/>
      <c r="AG221" s="64"/>
      <c r="AH221" s="64"/>
      <c r="AI221" s="64"/>
      <c r="AJ221" s="64"/>
      <c r="AK221" s="64"/>
      <c r="AL221" s="64"/>
      <c r="AM221" s="64"/>
      <c r="AN221" s="64"/>
      <c r="AO221" s="64"/>
      <c r="AP221" s="64"/>
      <c r="AQ221" s="64"/>
      <c r="AR221" s="64"/>
      <c r="AS221" s="64"/>
      <c r="AT221" s="64"/>
      <c r="AU221" s="64"/>
      <c r="AV221" s="64"/>
      <c r="AW221" s="64"/>
      <c r="AX221" s="64"/>
      <c r="AY221" s="64"/>
      <c r="AZ221" s="64"/>
      <c r="BA221" s="64"/>
      <c r="BB221" s="64"/>
      <c r="BC221" s="64"/>
      <c r="BD221" s="64"/>
      <c r="BE221" s="64"/>
      <c r="BF221" s="64"/>
      <c r="BG221" s="327"/>
      <c r="BH221" s="64"/>
      <c r="BI221" s="64"/>
      <c r="BJ221" s="64"/>
      <c r="BK221" s="64"/>
      <c r="BL221" s="64"/>
      <c r="BM221" s="64"/>
      <c r="BN221" s="64"/>
      <c r="BO221" s="64"/>
      <c r="BP221" s="64"/>
      <c r="BQ221" s="64"/>
      <c r="BR221" s="64"/>
      <c r="BS221" s="64"/>
      <c r="BT221" s="64"/>
      <c r="BU221" s="64"/>
      <c r="BV221" s="241"/>
      <c r="BW221" s="64"/>
      <c r="BX221" s="64"/>
      <c r="BY221" s="64"/>
      <c r="BZ221" s="64"/>
      <c r="CA221" s="64"/>
      <c r="CB221" s="64"/>
      <c r="CC221" s="64"/>
      <c r="CD221" s="64"/>
      <c r="CF221" s="64"/>
      <c r="CG221" s="64"/>
      <c r="CH221" s="64"/>
      <c r="CI221" s="64"/>
      <c r="CJ221" s="64"/>
      <c r="CK221" s="64"/>
      <c r="CL221" s="64"/>
      <c r="CM221" s="64"/>
      <c r="CN221" s="64"/>
      <c r="CO221" s="64"/>
      <c r="CP221" s="64"/>
      <c r="CQ221" s="64"/>
      <c r="CR221" s="64"/>
      <c r="CS221" s="64"/>
      <c r="CT221" s="64"/>
      <c r="CU221" s="64"/>
      <c r="CV221" s="64"/>
      <c r="CW221" s="64"/>
      <c r="CX221" s="64"/>
      <c r="CY221" s="64"/>
      <c r="CZ221" s="64"/>
      <c r="DA221" s="64"/>
      <c r="DB221" s="64"/>
      <c r="DC221" s="64"/>
      <c r="DD221" s="64"/>
      <c r="DE221" s="64"/>
      <c r="DF221" s="64"/>
    </row>
    <row r="222" spans="1:110" x14ac:dyDescent="0.2">
      <c r="A222" s="64"/>
      <c r="B222" s="64"/>
      <c r="C222" s="142"/>
      <c r="D222" s="64"/>
      <c r="E222" s="64"/>
      <c r="F222" s="64"/>
      <c r="G222" s="64"/>
      <c r="H222" s="64"/>
      <c r="I222" s="64"/>
      <c r="J222" s="65"/>
      <c r="K222" s="65"/>
      <c r="L222" s="65"/>
      <c r="M222" s="65"/>
      <c r="N222" s="65"/>
      <c r="O222" s="327"/>
      <c r="P222" s="327"/>
      <c r="Q222" s="65"/>
      <c r="R222" s="64"/>
      <c r="S222" s="64"/>
      <c r="T222" s="64"/>
      <c r="U222" s="328"/>
      <c r="V222" s="64"/>
      <c r="W222" s="64"/>
      <c r="X222" s="64"/>
      <c r="Y222" s="64"/>
      <c r="Z222" s="64"/>
      <c r="AA222" s="64"/>
      <c r="AB222" s="66"/>
      <c r="AC222" s="66"/>
      <c r="AD222" s="64"/>
      <c r="AE222" s="64"/>
      <c r="AF222" s="64"/>
      <c r="AG222" s="64"/>
      <c r="AH222" s="64"/>
      <c r="AI222" s="64"/>
      <c r="AJ222" s="64"/>
      <c r="AK222" s="64"/>
      <c r="AL222" s="64"/>
      <c r="AM222" s="64"/>
      <c r="AN222" s="64"/>
      <c r="AO222" s="64"/>
      <c r="AP222" s="64"/>
      <c r="AQ222" s="64"/>
      <c r="AR222" s="64"/>
      <c r="AS222" s="64"/>
      <c r="AT222" s="64"/>
      <c r="AU222" s="64"/>
      <c r="AV222" s="64"/>
      <c r="AW222" s="64"/>
      <c r="AX222" s="64"/>
      <c r="AY222" s="64"/>
      <c r="AZ222" s="64"/>
      <c r="BA222" s="64"/>
      <c r="BB222" s="64"/>
      <c r="BC222" s="64"/>
      <c r="BD222" s="64"/>
      <c r="BE222" s="64"/>
      <c r="BF222" s="64"/>
      <c r="BG222" s="327"/>
      <c r="BH222" s="64"/>
      <c r="BI222" s="64"/>
      <c r="BJ222" s="64"/>
      <c r="BK222" s="64"/>
      <c r="BL222" s="64"/>
      <c r="BM222" s="64"/>
      <c r="BN222" s="64"/>
      <c r="BO222" s="64"/>
      <c r="BP222" s="64"/>
      <c r="BQ222" s="64"/>
      <c r="BR222" s="64"/>
      <c r="BS222" s="64"/>
      <c r="BT222" s="64"/>
      <c r="BU222" s="64"/>
      <c r="BV222" s="241"/>
      <c r="BW222" s="64"/>
      <c r="BX222" s="64"/>
      <c r="BY222" s="64"/>
      <c r="BZ222" s="64"/>
      <c r="CA222" s="64"/>
      <c r="CB222" s="64"/>
      <c r="CC222" s="64"/>
      <c r="CD222" s="64"/>
      <c r="CF222" s="64"/>
      <c r="CG222" s="64"/>
      <c r="CH222" s="64"/>
      <c r="CI222" s="64"/>
      <c r="CJ222" s="64"/>
      <c r="CK222" s="64"/>
      <c r="CL222" s="64"/>
      <c r="CM222" s="64"/>
      <c r="CN222" s="64"/>
      <c r="CO222" s="64"/>
      <c r="CP222" s="64"/>
      <c r="CQ222" s="64"/>
      <c r="CR222" s="64"/>
      <c r="CS222" s="64"/>
      <c r="CT222" s="64"/>
      <c r="CU222" s="64"/>
      <c r="CV222" s="64"/>
      <c r="CW222" s="64"/>
      <c r="CX222" s="64"/>
      <c r="CY222" s="64"/>
      <c r="CZ222" s="64"/>
      <c r="DA222" s="64"/>
      <c r="DB222" s="64"/>
      <c r="DC222" s="64"/>
      <c r="DD222" s="64"/>
      <c r="DE222" s="64"/>
      <c r="DF222" s="64"/>
    </row>
    <row r="223" spans="1:110" x14ac:dyDescent="0.2">
      <c r="A223" s="64"/>
      <c r="B223" s="64"/>
      <c r="C223" s="142"/>
      <c r="D223" s="64"/>
      <c r="E223" s="64"/>
      <c r="F223" s="64"/>
      <c r="G223" s="64"/>
      <c r="H223" s="64"/>
      <c r="I223" s="64"/>
      <c r="J223" s="65"/>
      <c r="K223" s="65"/>
      <c r="L223" s="65"/>
      <c r="M223" s="65"/>
      <c r="N223" s="65"/>
      <c r="O223" s="327"/>
      <c r="P223" s="327"/>
      <c r="Q223" s="65"/>
      <c r="R223" s="64"/>
      <c r="S223" s="64"/>
      <c r="T223" s="64"/>
      <c r="U223" s="328"/>
      <c r="V223" s="64"/>
      <c r="W223" s="64"/>
      <c r="X223" s="64"/>
      <c r="Y223" s="64"/>
      <c r="Z223" s="64"/>
      <c r="AA223" s="64"/>
      <c r="AB223" s="66"/>
      <c r="AC223" s="66"/>
      <c r="AD223" s="64"/>
      <c r="AE223" s="64"/>
      <c r="AF223" s="64"/>
      <c r="AG223" s="64"/>
      <c r="AH223" s="64"/>
      <c r="AI223" s="64"/>
      <c r="AJ223" s="64"/>
      <c r="AK223" s="64"/>
      <c r="AL223" s="64"/>
      <c r="AM223" s="64"/>
      <c r="AN223" s="64"/>
      <c r="AO223" s="64"/>
      <c r="AP223" s="64"/>
      <c r="AQ223" s="64"/>
      <c r="AR223" s="64"/>
      <c r="AS223" s="64"/>
      <c r="AT223" s="64"/>
      <c r="AU223" s="64"/>
      <c r="AV223" s="64"/>
      <c r="AW223" s="64"/>
      <c r="AX223" s="64"/>
      <c r="AY223" s="64"/>
      <c r="AZ223" s="64"/>
      <c r="BA223" s="64"/>
      <c r="BB223" s="64"/>
      <c r="BC223" s="64"/>
      <c r="BD223" s="64"/>
      <c r="BE223" s="64"/>
      <c r="BF223" s="64"/>
      <c r="BG223" s="327"/>
      <c r="BH223" s="64"/>
      <c r="BI223" s="64"/>
      <c r="BJ223" s="64"/>
      <c r="BK223" s="64"/>
      <c r="BL223" s="64"/>
      <c r="BM223" s="64"/>
      <c r="BN223" s="64"/>
      <c r="BO223" s="64"/>
      <c r="BP223" s="64"/>
      <c r="BQ223" s="64"/>
      <c r="BR223" s="64"/>
      <c r="BS223" s="64"/>
      <c r="BT223" s="64"/>
      <c r="BU223" s="64"/>
      <c r="BV223" s="241"/>
      <c r="BW223" s="64"/>
      <c r="BX223" s="64"/>
      <c r="BY223" s="64"/>
      <c r="BZ223" s="64"/>
      <c r="CA223" s="64"/>
      <c r="CB223" s="64"/>
      <c r="CC223" s="64"/>
      <c r="CD223" s="64"/>
      <c r="CF223" s="64"/>
      <c r="CG223" s="64"/>
      <c r="CH223" s="64"/>
      <c r="CI223" s="64"/>
      <c r="CJ223" s="64"/>
      <c r="CK223" s="64"/>
      <c r="CL223" s="64"/>
      <c r="CM223" s="64"/>
      <c r="CN223" s="64"/>
      <c r="CO223" s="64"/>
      <c r="CP223" s="64"/>
      <c r="CQ223" s="64"/>
      <c r="CR223" s="64"/>
      <c r="CS223" s="64"/>
      <c r="CT223" s="64"/>
      <c r="CU223" s="64"/>
      <c r="CV223" s="64"/>
      <c r="CW223" s="64"/>
      <c r="CX223" s="64"/>
      <c r="CY223" s="64"/>
      <c r="CZ223" s="64"/>
      <c r="DA223" s="64"/>
      <c r="DB223" s="64"/>
      <c r="DC223" s="64"/>
      <c r="DD223" s="64"/>
      <c r="DE223" s="64"/>
      <c r="DF223" s="64"/>
    </row>
    <row r="224" spans="1:110" x14ac:dyDescent="0.2">
      <c r="A224" s="64"/>
      <c r="B224" s="64"/>
      <c r="C224" s="142"/>
      <c r="D224" s="64"/>
      <c r="E224" s="64"/>
      <c r="F224" s="64"/>
      <c r="G224" s="64"/>
      <c r="H224" s="64"/>
      <c r="I224" s="64"/>
      <c r="J224" s="65"/>
      <c r="K224" s="65"/>
      <c r="L224" s="65"/>
      <c r="M224" s="65"/>
      <c r="N224" s="65"/>
      <c r="O224" s="327"/>
      <c r="P224" s="327"/>
      <c r="Q224" s="65"/>
      <c r="R224" s="64"/>
      <c r="S224" s="64"/>
      <c r="T224" s="64"/>
      <c r="U224" s="328"/>
      <c r="V224" s="64"/>
      <c r="W224" s="64"/>
      <c r="X224" s="64"/>
      <c r="Y224" s="64"/>
      <c r="Z224" s="64"/>
      <c r="AA224" s="64"/>
      <c r="AB224" s="66"/>
      <c r="AC224" s="66"/>
      <c r="AD224" s="64"/>
      <c r="AE224" s="64"/>
      <c r="AF224" s="64"/>
      <c r="AG224" s="64"/>
      <c r="AH224" s="64"/>
      <c r="AI224" s="64"/>
      <c r="AJ224" s="64"/>
      <c r="AK224" s="64"/>
      <c r="AL224" s="64"/>
      <c r="AM224" s="64"/>
      <c r="AN224" s="64"/>
      <c r="AO224" s="64"/>
      <c r="AP224" s="64"/>
      <c r="AQ224" s="64"/>
      <c r="AR224" s="64"/>
      <c r="AS224" s="64"/>
      <c r="AT224" s="64"/>
      <c r="AU224" s="64"/>
      <c r="AV224" s="64"/>
      <c r="AW224" s="64"/>
      <c r="AX224" s="64"/>
      <c r="AY224" s="64"/>
      <c r="AZ224" s="64"/>
      <c r="BA224" s="64"/>
      <c r="BB224" s="64"/>
      <c r="BC224" s="64"/>
      <c r="BD224" s="64"/>
      <c r="BE224" s="64"/>
      <c r="BF224" s="64"/>
      <c r="BG224" s="327"/>
      <c r="BH224" s="64"/>
      <c r="BI224" s="64"/>
      <c r="BJ224" s="64"/>
      <c r="BK224" s="64"/>
      <c r="BL224" s="64"/>
      <c r="BM224" s="64"/>
      <c r="BN224" s="64"/>
      <c r="BO224" s="64"/>
      <c r="BP224" s="64"/>
      <c r="BQ224" s="64"/>
      <c r="BR224" s="64"/>
      <c r="BS224" s="64"/>
      <c r="BT224" s="64"/>
      <c r="BU224" s="64"/>
      <c r="BV224" s="241"/>
      <c r="BW224" s="64"/>
      <c r="BX224" s="64"/>
      <c r="BY224" s="64"/>
      <c r="BZ224" s="64"/>
      <c r="CA224" s="64"/>
      <c r="CB224" s="64"/>
      <c r="CC224" s="64"/>
      <c r="CD224" s="64"/>
      <c r="CF224" s="64"/>
      <c r="CG224" s="64"/>
      <c r="CH224" s="64"/>
      <c r="CI224" s="64"/>
      <c r="CJ224" s="64"/>
      <c r="CK224" s="64"/>
      <c r="CL224" s="64"/>
      <c r="CM224" s="64"/>
      <c r="CN224" s="64"/>
      <c r="CO224" s="64"/>
      <c r="CP224" s="64"/>
      <c r="CQ224" s="64"/>
      <c r="CR224" s="64"/>
      <c r="CS224" s="64"/>
      <c r="CT224" s="64"/>
      <c r="CU224" s="64"/>
      <c r="CV224" s="64"/>
      <c r="CW224" s="64"/>
      <c r="CX224" s="64"/>
      <c r="CY224" s="64"/>
      <c r="CZ224" s="64"/>
      <c r="DA224" s="64"/>
      <c r="DB224" s="64"/>
      <c r="DC224" s="64"/>
      <c r="DD224" s="64"/>
      <c r="DE224" s="64"/>
      <c r="DF224" s="64"/>
    </row>
    <row r="225" spans="1:110" x14ac:dyDescent="0.2">
      <c r="A225" s="64"/>
      <c r="B225" s="64"/>
      <c r="C225" s="142"/>
      <c r="D225" s="64"/>
      <c r="E225" s="64"/>
      <c r="F225" s="64"/>
      <c r="G225" s="64"/>
      <c r="H225" s="64"/>
      <c r="I225" s="64"/>
      <c r="J225" s="65"/>
      <c r="K225" s="65"/>
      <c r="L225" s="65"/>
      <c r="M225" s="65"/>
      <c r="N225" s="65"/>
      <c r="O225" s="327"/>
      <c r="P225" s="327"/>
      <c r="Q225" s="65"/>
      <c r="R225" s="64"/>
      <c r="S225" s="64"/>
      <c r="T225" s="64"/>
      <c r="U225" s="328"/>
      <c r="V225" s="64"/>
      <c r="W225" s="64"/>
      <c r="X225" s="64"/>
      <c r="Y225" s="64"/>
      <c r="Z225" s="64"/>
      <c r="AA225" s="64"/>
      <c r="AB225" s="66"/>
      <c r="AC225" s="66"/>
      <c r="AD225" s="64"/>
      <c r="AE225" s="64"/>
      <c r="AF225" s="64"/>
      <c r="AG225" s="64"/>
      <c r="AH225" s="64"/>
      <c r="AI225" s="64"/>
      <c r="AJ225" s="64"/>
      <c r="AK225" s="64"/>
      <c r="AL225" s="64"/>
      <c r="AM225" s="64"/>
      <c r="AN225" s="64"/>
      <c r="AO225" s="64"/>
      <c r="AP225" s="64"/>
      <c r="AQ225" s="64"/>
      <c r="AR225" s="64"/>
      <c r="AS225" s="64"/>
      <c r="AT225" s="64"/>
      <c r="AU225" s="64"/>
      <c r="AV225" s="64"/>
      <c r="AW225" s="64"/>
      <c r="AX225" s="64"/>
      <c r="AY225" s="64"/>
      <c r="AZ225" s="64"/>
      <c r="BA225" s="64"/>
      <c r="BB225" s="64"/>
      <c r="BC225" s="64"/>
      <c r="BD225" s="64"/>
      <c r="BE225" s="64"/>
      <c r="BF225" s="64"/>
      <c r="BG225" s="327"/>
      <c r="BH225" s="64"/>
      <c r="BI225" s="64"/>
      <c r="BJ225" s="64"/>
      <c r="BK225" s="64"/>
      <c r="BL225" s="64"/>
      <c r="BM225" s="64"/>
      <c r="BN225" s="64"/>
      <c r="BO225" s="64"/>
      <c r="BP225" s="64"/>
      <c r="BQ225" s="64"/>
      <c r="BR225" s="64"/>
      <c r="BS225" s="64"/>
      <c r="BT225" s="64"/>
      <c r="BU225" s="64"/>
      <c r="BV225" s="241"/>
      <c r="BW225" s="64"/>
      <c r="BX225" s="64"/>
      <c r="BY225" s="64"/>
      <c r="BZ225" s="64"/>
      <c r="CA225" s="64"/>
      <c r="CB225" s="64"/>
      <c r="CC225" s="64"/>
      <c r="CD225" s="64"/>
      <c r="CF225" s="64"/>
      <c r="CG225" s="64"/>
      <c r="CH225" s="64"/>
      <c r="CI225" s="64"/>
      <c r="CJ225" s="64"/>
      <c r="CK225" s="64"/>
      <c r="CL225" s="64"/>
      <c r="CM225" s="64"/>
      <c r="CN225" s="64"/>
      <c r="CO225" s="64"/>
      <c r="CP225" s="64"/>
      <c r="CQ225" s="64"/>
      <c r="CR225" s="64"/>
      <c r="CS225" s="64"/>
      <c r="CT225" s="64"/>
      <c r="CU225" s="64"/>
      <c r="CV225" s="64"/>
      <c r="CW225" s="64"/>
      <c r="CX225" s="64"/>
      <c r="CY225" s="64"/>
      <c r="CZ225" s="64"/>
      <c r="DA225" s="64"/>
      <c r="DB225" s="64"/>
      <c r="DC225" s="64"/>
      <c r="DD225" s="64"/>
      <c r="DE225" s="64"/>
      <c r="DF225" s="64"/>
    </row>
  </sheetData>
  <sheetProtection password="EFF1" sheet="1" objects="1" scenarios="1" selectLockedCells="1" autoFilter="0"/>
  <autoFilter ref="B27:B67">
    <filterColumn colId="0">
      <filters>
        <filter val="10"/>
      </filters>
    </filterColumn>
  </autoFilter>
  <dataConsolidate/>
  <mergeCells count="131">
    <mergeCell ref="H30:I30"/>
    <mergeCell ref="H28:I28"/>
    <mergeCell ref="H29:I29"/>
    <mergeCell ref="H31:I31"/>
    <mergeCell ref="H54:I54"/>
    <mergeCell ref="H55:I55"/>
    <mergeCell ref="H56:I56"/>
    <mergeCell ref="H57:I57"/>
    <mergeCell ref="H50:I50"/>
    <mergeCell ref="H46:I46"/>
    <mergeCell ref="H47:I47"/>
    <mergeCell ref="H34:I34"/>
    <mergeCell ref="H35:I35"/>
    <mergeCell ref="H36:I36"/>
    <mergeCell ref="H37:I37"/>
    <mergeCell ref="H33:I33"/>
    <mergeCell ref="H32:I32"/>
    <mergeCell ref="H43:I43"/>
    <mergeCell ref="H44:I44"/>
    <mergeCell ref="H45:I45"/>
    <mergeCell ref="H38:I38"/>
    <mergeCell ref="H60:I60"/>
    <mergeCell ref="H39:I39"/>
    <mergeCell ref="H40:I40"/>
    <mergeCell ref="H41:I41"/>
    <mergeCell ref="BZ24:BZ27"/>
    <mergeCell ref="F75:P75"/>
    <mergeCell ref="H61:I61"/>
    <mergeCell ref="H66:I66"/>
    <mergeCell ref="H67:I67"/>
    <mergeCell ref="H62:I62"/>
    <mergeCell ref="H48:I48"/>
    <mergeCell ref="B74:Q74"/>
    <mergeCell ref="H51:I51"/>
    <mergeCell ref="H52:I52"/>
    <mergeCell ref="H58:I58"/>
    <mergeCell ref="H59:I59"/>
    <mergeCell ref="AL26:AM26"/>
    <mergeCell ref="AQ26:AR26"/>
    <mergeCell ref="H53:I53"/>
    <mergeCell ref="H65:I65"/>
    <mergeCell ref="H63:I63"/>
    <mergeCell ref="H64:I64"/>
    <mergeCell ref="H49:I49"/>
    <mergeCell ref="H42:I42"/>
    <mergeCell ref="BO25:BR25"/>
    <mergeCell ref="BL24:BL27"/>
    <mergeCell ref="BH24:BH27"/>
    <mergeCell ref="P26:P27"/>
    <mergeCell ref="BL28:BL67"/>
    <mergeCell ref="BK28:BK67"/>
    <mergeCell ref="BO26:BO27"/>
    <mergeCell ref="BP26:BP27"/>
    <mergeCell ref="BQ26:BQ27"/>
    <mergeCell ref="BI24:BI27"/>
    <mergeCell ref="BC24:BD25"/>
    <mergeCell ref="AG26:AH26"/>
    <mergeCell ref="AY24:AY27"/>
    <mergeCell ref="AX24:AX27"/>
    <mergeCell ref="O25:P25"/>
    <mergeCell ref="D11:L11"/>
    <mergeCell ref="AD24:AD27"/>
    <mergeCell ref="AC24:AC27"/>
    <mergeCell ref="AB24:AB27"/>
    <mergeCell ref="W24:W27"/>
    <mergeCell ref="J24:M24"/>
    <mergeCell ref="N24:Q24"/>
    <mergeCell ref="Q25:Q27"/>
    <mergeCell ref="H24:I27"/>
    <mergeCell ref="J25:J27"/>
    <mergeCell ref="E24:E26"/>
    <mergeCell ref="O21:T22"/>
    <mergeCell ref="N21:N22"/>
    <mergeCell ref="O26:O27"/>
    <mergeCell ref="D24:D26"/>
    <mergeCell ref="F24:F26"/>
    <mergeCell ref="N25:N27"/>
    <mergeCell ref="G24:G26"/>
    <mergeCell ref="K26:K27"/>
    <mergeCell ref="K25:L25"/>
    <mergeCell ref="L26:L27"/>
    <mergeCell ref="M25:M27"/>
    <mergeCell ref="H18:L18"/>
    <mergeCell ref="CQ24:CQ27"/>
    <mergeCell ref="CL24:CL27"/>
    <mergeCell ref="CM24:CM27"/>
    <mergeCell ref="CN24:CN27"/>
    <mergeCell ref="CO24:CO27"/>
    <mergeCell ref="CP24:CP27"/>
    <mergeCell ref="BX24:BX27"/>
    <mergeCell ref="V24:V27"/>
    <mergeCell ref="BE24:BF25"/>
    <mergeCell ref="BA24:BA27"/>
    <mergeCell ref="BS25:BU25"/>
    <mergeCell ref="BB24:BB27"/>
    <mergeCell ref="BV24:BV27"/>
    <mergeCell ref="BJ24:BJ27"/>
    <mergeCell ref="AO24:AS25"/>
    <mergeCell ref="AJ24:AN25"/>
    <mergeCell ref="AE24:AI25"/>
    <mergeCell ref="BK24:BK27"/>
    <mergeCell ref="AZ24:AZ27"/>
    <mergeCell ref="BW24:BW27"/>
    <mergeCell ref="BD26:BD27"/>
    <mergeCell ref="AV24:AV27"/>
    <mergeCell ref="AW24:AW27"/>
    <mergeCell ref="BG24:BG27"/>
    <mergeCell ref="S74:T74"/>
    <mergeCell ref="S95:T95"/>
    <mergeCell ref="BE26:BE27"/>
    <mergeCell ref="BM24:BU24"/>
    <mergeCell ref="BM25:BN25"/>
    <mergeCell ref="BM26:BM27"/>
    <mergeCell ref="BS26:BS27"/>
    <mergeCell ref="BT26:BT27"/>
    <mergeCell ref="BR26:BR27"/>
    <mergeCell ref="BN26:BN27"/>
    <mergeCell ref="BF26:BF27"/>
    <mergeCell ref="BU26:BU27"/>
    <mergeCell ref="BC26:BC27"/>
    <mergeCell ref="S26:S27"/>
    <mergeCell ref="R25:S25"/>
    <mergeCell ref="T25:T27"/>
    <mergeCell ref="AU24:AU27"/>
    <mergeCell ref="X24:X27"/>
    <mergeCell ref="Z24:Z27"/>
    <mergeCell ref="AA24:AA27"/>
    <mergeCell ref="Y24:Y27"/>
    <mergeCell ref="AT24:AT27"/>
    <mergeCell ref="R24:T24"/>
    <mergeCell ref="R26:R27"/>
  </mergeCells>
  <phoneticPr fontId="3" type="noConversion"/>
  <conditionalFormatting sqref="T28:T67">
    <cfRule type="expression" dxfId="108" priority="29" stopIfTrue="1">
      <formula>$EB28&gt;0</formula>
    </cfRule>
    <cfRule type="expression" dxfId="107" priority="30" stopIfTrue="1">
      <formula>BS28</formula>
    </cfRule>
    <cfRule type="expression" dxfId="106" priority="31" stopIfTrue="1">
      <formula>BT28</formula>
    </cfRule>
  </conditionalFormatting>
  <conditionalFormatting sqref="S28:S67">
    <cfRule type="expression" dxfId="105" priority="13" stopIfTrue="1">
      <formula>$EB28&gt;0</formula>
    </cfRule>
    <cfRule type="expression" dxfId="104" priority="26" stopIfTrue="1">
      <formula>BO28</formula>
    </cfRule>
    <cfRule type="expression" dxfId="103" priority="32" stopIfTrue="1">
      <formula>BP28</formula>
    </cfRule>
    <cfRule type="expression" dxfId="102" priority="33" stopIfTrue="1">
      <formula>BQ28</formula>
    </cfRule>
    <cfRule type="expression" dxfId="101" priority="34" stopIfTrue="1">
      <formula>$BR28</formula>
    </cfRule>
  </conditionalFormatting>
  <conditionalFormatting sqref="R28:R67">
    <cfRule type="expression" dxfId="100" priority="12" stopIfTrue="1">
      <formula>$EB28&gt;0</formula>
    </cfRule>
    <cfRule type="expression" dxfId="99" priority="35" stopIfTrue="1">
      <formula>BS28</formula>
    </cfRule>
    <cfRule type="expression" dxfId="98" priority="36" stopIfTrue="1">
      <formula>$BT28</formula>
    </cfRule>
  </conditionalFormatting>
  <conditionalFormatting sqref="H28:H67 H71:H73 H69">
    <cfRule type="expression" dxfId="97" priority="41" stopIfTrue="1">
      <formula>ISNA($BZ28)</formula>
    </cfRule>
  </conditionalFormatting>
  <conditionalFormatting sqref="I69:I73">
    <cfRule type="cellIs" dxfId="96" priority="42" stopIfTrue="1" operator="equal">
      <formula>$I$121</formula>
    </cfRule>
  </conditionalFormatting>
  <conditionalFormatting sqref="H18">
    <cfRule type="expression" dxfId="95" priority="46" stopIfTrue="1">
      <formula>$CB$16&gt;$CB$17</formula>
    </cfRule>
    <cfRule type="expression" dxfId="94" priority="47" stopIfTrue="1">
      <formula>$CB$16=$CB$17</formula>
    </cfRule>
    <cfRule type="expression" dxfId="93" priority="48" stopIfTrue="1">
      <formula>$CB$16&lt;$CB$17</formula>
    </cfRule>
  </conditionalFormatting>
  <conditionalFormatting sqref="D27">
    <cfRule type="expression" dxfId="92" priority="49" stopIfTrue="1">
      <formula>$J$95</formula>
    </cfRule>
    <cfRule type="expression" dxfId="91" priority="50" stopIfTrue="1">
      <formula>NOT($J$95)</formula>
    </cfRule>
  </conditionalFormatting>
  <conditionalFormatting sqref="F27">
    <cfRule type="expression" dxfId="90" priority="51" stopIfTrue="1">
      <formula>$J$95</formula>
    </cfRule>
    <cfRule type="expression" dxfId="89" priority="52" stopIfTrue="1">
      <formula>NOT($J$95)</formula>
    </cfRule>
  </conditionalFormatting>
  <conditionalFormatting sqref="G27">
    <cfRule type="expression" dxfId="88" priority="53" stopIfTrue="1">
      <formula>$J$95</formula>
    </cfRule>
    <cfRule type="expression" dxfId="87" priority="54" stopIfTrue="1">
      <formula>NOT($J$95)</formula>
    </cfRule>
  </conditionalFormatting>
  <conditionalFormatting sqref="E27">
    <cfRule type="expression" dxfId="86" priority="55" stopIfTrue="1">
      <formula>$J$95</formula>
    </cfRule>
    <cfRule type="expression" dxfId="85" priority="56" stopIfTrue="1">
      <formula>NOT($J$95)</formula>
    </cfRule>
  </conditionalFormatting>
  <conditionalFormatting sqref="R24:T27">
    <cfRule type="expression" dxfId="84" priority="60" stopIfTrue="1">
      <formula>$J$104="Green"</formula>
    </cfRule>
    <cfRule type="expression" dxfId="83" priority="61" stopIfTrue="1">
      <formula>$J$105="Red"</formula>
    </cfRule>
  </conditionalFormatting>
  <conditionalFormatting sqref="R72">
    <cfRule type="expression" dxfId="82" priority="62" stopIfTrue="1">
      <formula>AO70&gt;0</formula>
    </cfRule>
  </conditionalFormatting>
  <conditionalFormatting sqref="R71">
    <cfRule type="expression" dxfId="81" priority="63" stopIfTrue="1">
      <formula>AJ70&gt;0</formula>
    </cfRule>
  </conditionalFormatting>
  <conditionalFormatting sqref="R70">
    <cfRule type="expression" dxfId="80" priority="64" stopIfTrue="1">
      <formula>AE70&gt;0</formula>
    </cfRule>
  </conditionalFormatting>
  <conditionalFormatting sqref="S70">
    <cfRule type="expression" dxfId="79" priority="65" stopIfTrue="1">
      <formula>AND($R$132,$AE$70&gt;0,I106)</formula>
    </cfRule>
    <cfRule type="expression" dxfId="78" priority="66" stopIfTrue="1">
      <formula>AND($R$144,$AE$70&gt;0,I106)</formula>
    </cfRule>
  </conditionalFormatting>
  <conditionalFormatting sqref="S72">
    <cfRule type="expression" dxfId="77" priority="67" stopIfTrue="1">
      <formula>AND($R$140,$AO$70&gt;0,I106)</formula>
    </cfRule>
    <cfRule type="expression" dxfId="76" priority="68" stopIfTrue="1">
      <formula>AND($R$152,$AO$70&gt;0,I106)</formula>
    </cfRule>
  </conditionalFormatting>
  <conditionalFormatting sqref="S74">
    <cfRule type="expression" dxfId="75" priority="69" stopIfTrue="1">
      <formula>$I$105</formula>
    </cfRule>
    <cfRule type="expression" dxfId="74" priority="70" stopIfTrue="1">
      <formula>$I$104</formula>
    </cfRule>
    <cfRule type="expression" dxfId="73" priority="71" stopIfTrue="1">
      <formula>NOT($I$106)</formula>
    </cfRule>
  </conditionalFormatting>
  <conditionalFormatting sqref="S71">
    <cfRule type="expression" dxfId="72" priority="72" stopIfTrue="1">
      <formula>AND($R$136,$AJ$70&gt;0,I106)</formula>
    </cfRule>
    <cfRule type="expression" dxfId="71" priority="73" stopIfTrue="1">
      <formula>AND($R$148,$AJ$70&gt;0,I106)</formula>
    </cfRule>
  </conditionalFormatting>
  <conditionalFormatting sqref="O18:T19">
    <cfRule type="expression" dxfId="70" priority="28">
      <formula>$N$18&lt;&gt;""</formula>
    </cfRule>
  </conditionalFormatting>
  <conditionalFormatting sqref="O11:T11">
    <cfRule type="expression" dxfId="69" priority="25" stopIfTrue="1">
      <formula>$O$11&lt;&gt;""</formula>
    </cfRule>
  </conditionalFormatting>
  <conditionalFormatting sqref="N28:Q67">
    <cfRule type="expression" dxfId="68" priority="18" stopIfTrue="1">
      <formula>OR(ClassificationTwo=Class1,ClassificationTwo=Class10)</formula>
    </cfRule>
  </conditionalFormatting>
  <conditionalFormatting sqref="O21:T22">
    <cfRule type="expression" dxfId="67" priority="21">
      <formula>$N$21="Input Alert"</formula>
    </cfRule>
    <cfRule type="expression" dxfId="66" priority="23">
      <formula>$N$21="Advisory Note"</formula>
    </cfRule>
  </conditionalFormatting>
  <conditionalFormatting sqref="J28:J67">
    <cfRule type="expression" dxfId="65" priority="22">
      <formula>-OR(DO28&lt;&gt;"OK",DP28&lt;&gt;"OK")</formula>
    </cfRule>
  </conditionalFormatting>
  <conditionalFormatting sqref="M28:M67">
    <cfRule type="expression" dxfId="64" priority="19" stopIfTrue="1">
      <formula>OR(AND(M28&gt;0,$J28&lt;&gt;DynamicDim),AND($J28=DynamicDim,M28=0))</formula>
    </cfRule>
    <cfRule type="expression" dxfId="63" priority="39" stopIfTrue="1">
      <formula>$J28=DynamicDim</formula>
    </cfRule>
  </conditionalFormatting>
  <conditionalFormatting sqref="N28:N67">
    <cfRule type="expression" dxfId="62" priority="131" stopIfTrue="1">
      <formula>-OR(DW28&lt;&gt;"OK",DX28&lt;&gt;"OK")</formula>
    </cfRule>
  </conditionalFormatting>
  <conditionalFormatting sqref="Q28:Q67">
    <cfRule type="expression" dxfId="61" priority="15" stopIfTrue="1">
      <formula>OR(AND(Q28&gt;0,$N28&lt;&gt;DynamicDim),AND($N28=DynamicDim,Q28=0))</formula>
    </cfRule>
    <cfRule type="expression" dxfId="60" priority="16" stopIfTrue="1">
      <formula>$N28=DynamicDim</formula>
    </cfRule>
  </conditionalFormatting>
  <conditionalFormatting sqref="B24:C27">
    <cfRule type="expression" dxfId="59" priority="11">
      <formula>RowsPreferredTwo&lt;&gt;RowsShownTwo</formula>
    </cfRule>
  </conditionalFormatting>
  <conditionalFormatting sqref="C28:C67">
    <cfRule type="expression" dxfId="58" priority="10">
      <formula>ISBLANK(D28)</formula>
    </cfRule>
  </conditionalFormatting>
  <conditionalFormatting sqref="G18">
    <cfRule type="cellIs" dxfId="57" priority="9" operator="lessThan">
      <formula>RowsFilledTwo</formula>
    </cfRule>
  </conditionalFormatting>
  <conditionalFormatting sqref="N25:Q27">
    <cfRule type="expression" dxfId="56" priority="8">
      <formula>OR(ClassificationTwo=Class1,ClassificationTwo=Class10)</formula>
    </cfRule>
  </conditionalFormatting>
  <conditionalFormatting sqref="K28:K67">
    <cfRule type="expression" dxfId="55" priority="20" stopIfTrue="1">
      <formula>AND(OR(J28=FixedDim,J28=ManualDime,J28=ManualDimf,J28=ProgDim),K28&gt;=0.75,K28&lt;1)</formula>
    </cfRule>
    <cfRule type="expression" dxfId="54" priority="38" stopIfTrue="1">
      <formula>OR(AND(OR(J28=FixedDim,J28=ManualDime,J28=ManualDimf,J28=ProgDim),K28=0),AND(OR(J28&lt;&gt;FixedDim,J28&lt;&gt;ManualDime,J28&lt;&gt;ManualDimf,J28&lt;&gt;ProgDim),K28&gt;0))</formula>
    </cfRule>
  </conditionalFormatting>
  <conditionalFormatting sqref="L28:L67">
    <cfRule type="expression" dxfId="53" priority="4">
      <formula>AND(J28=FixedDim,K28&gt;0, K28&lt;1, L28&gt;0)</formula>
    </cfRule>
    <cfRule type="expression" dxfId="52" priority="5">
      <formula>OR(AND(K28&gt;0,$J28=FixedDim),AND($J28=FixedDim,K28=0))</formula>
    </cfRule>
  </conditionalFormatting>
  <conditionalFormatting sqref="O28:O67">
    <cfRule type="expression" dxfId="51" priority="14" stopIfTrue="1">
      <formula>AND(OR(N28=FixedDim,N28=ManualDime,N28=ManualDimf,N28=ProgDim),O28&gt;=0.75,O28&lt;1)</formula>
    </cfRule>
    <cfRule type="expression" dxfId="50" priority="17" stopIfTrue="1">
      <formula>OR(AND(OR(N28=FixedDim,N28=ManualDime,N28=ManualDimf,N28=ProgDim),O28=0),AND(OR(N28&lt;&gt;FixedDim,N28&lt;&gt;ManualDime,N28&lt;&gt;ManualDimf,N28&lt;&gt;ProgDim),O28&gt;0))</formula>
    </cfRule>
  </conditionalFormatting>
  <conditionalFormatting sqref="P28:P67">
    <cfRule type="expression" dxfId="49" priority="1">
      <formula>AND(N28=FixedDim,P28&gt;0, P28&lt;1, O28&gt;0)</formula>
    </cfRule>
    <cfRule type="expression" dxfId="48" priority="3">
      <formula>OR(AND(O28&lt;1,$N28=FixedDim),AND($N28=FixedDim,O28=0))</formula>
    </cfRule>
  </conditionalFormatting>
  <dataValidations xWindow="594" yWindow="564" count="14">
    <dataValidation type="custom" operator="greaterThanOrEqual" showInputMessage="1" showErrorMessage="1" errorTitle="Invalid Factor" error="Adjustment Factor &quot;(j) Additional lumen depreciation factor&quot; must be selected at left to use this cell._x000a_Design Lumen Depreciation Factor must be at least 0.8 and less than 1." promptTitle="Design Lumen Depreciation Factor" prompt="Applies only when '(j) Additional lumen depreciation factor' has been selected at left.  The factor cannot be less than 0.9 for fluorescent lights or less than 0.8 for high pressure discharge lights." sqref="Q28:Q67">
      <formula1>AND(N28=DynamicDim,Q28&gt;=0.8,Q28&lt;1)</formula1>
    </dataValidation>
    <dataValidation type="custom" operator="greaterThanOrEqual" showInputMessage="1" showErrorMessage="1" errorTitle="Invalid % of floor area" error="Adjustment Factors (f), (g) or (k) must be selected to use this cell._x000a_At least 75% of the floor area must be controlled by fixed dimmers to use this Adjustment Factor._x000a__x000a_Click Cancel and start again. (Do NOT click Retry.)" promptTitle="% of floor area dimmed" prompt="Applies only when the Adjustment Factors '(f) Manual Dimming', '(g) Programmable dimming' or '(k) Fixed dimming' is selected (at left) and where at least 75% of the floor area is controlled by dimmers." sqref="O28:O67 K28:K67">
      <formula1>IF(OR(J28=FixedDim, J28=ManualDime, J28=ManualDimf, J28=ProgDim),AND(K28&gt;=0.75,K28&lt;=1),"")</formula1>
    </dataValidation>
    <dataValidation type="custom" operator="lessThan" showInputMessage="1" showErrorMessage="1" errorTitle="Invalid dimmer setting %" error="Adjustment Factor '(k) Fixed dimming' must be selected to use this cell._x000a_'% of floor area controlled' must be entered at left and value here must be less than 95%._x000a__x000a_Click Cancel and start again. (Do NOT click Retry.) _x000a_" promptTitle="Dimmed % of full power " prompt="Applies  only when the Adjustment Factor '(k) Fixed dimming' has been selected (at left). _x000a_Enter the % of full power to which the dimmer is set. (No benefit unless % is less than 95%.)_x000a__x000a_For all other Adjustment Factors, disregard this cell." sqref="P28:P67 L28:L67">
      <formula1>AND(J28=FixedDim,K28&gt;=0.75,L28&lt;0.95)</formula1>
    </dataValidation>
    <dataValidation type="list" allowBlank="1" showInputMessage="1" showErrorMessage="1" sqref="N11">
      <formula1>$W$101:$W$104</formula1>
    </dataValidation>
    <dataValidation type="decimal" operator="greaterThanOrEqual" allowBlank="1" showInputMessage="1" showErrorMessage="1" errorTitle="Design Lumen Depreciation Factor" error="Design Lumen Depreciation Factor must be above 0.8." promptTitle="Design Lumen Depreciation Factor" prompt="If a Dynamic dimming system is designed to have a design lumen depreciation factor above the default settings. I.e 0.8 or 0.9 (Refer to Table J6.2c for more details). Enter the design lumen depreciation factor in this column.  " sqref="Q75:Q77">
      <formula1>0.8</formula1>
    </dataValidation>
    <dataValidation type="decimal" operator="greaterThan" allowBlank="1" showInputMessage="1" showErrorMessage="1" errorTitle="Floor Area" error="The floor areas must be numerical and is measured in m²" sqref="F28:F67">
      <formula1>0.1</formula1>
    </dataValidation>
    <dataValidation type="decimal" operator="greaterThan" allowBlank="1" showInputMessage="1" showErrorMessage="1" errorTitle="Design Illumination Power Load" error="The design illumination power load must be numerical and is measured in Watts.  " sqref="G28:G67">
      <formula1>0.1</formula1>
    </dataValidation>
    <dataValidation type="list" showInputMessage="1" showErrorMessage="1" sqref="H28:I67">
      <formula1>ValidLocationsTwo</formula1>
    </dataValidation>
    <dataValidation type="list" allowBlank="1" showInputMessage="1" showErrorMessage="1" sqref="E28:E67">
      <formula1>$E$80:$E$89</formula1>
    </dataValidation>
    <dataValidation type="whole" allowBlank="1" showErrorMessage="1" errorTitle="Unsuitable number" error="Enter a number no smaller than the number of rows with data already present and no larger than 40." sqref="G18">
      <formula1>RowsFilledTwo</formula1>
      <formula2>40</formula2>
    </dataValidation>
    <dataValidation type="list" allowBlank="1" showInputMessage="1" showErrorMessage="1" sqref="N28:N67">
      <formula1>IF($E28=$E$85, ValidControlsRes, ValidControlsResParts)</formula1>
    </dataValidation>
    <dataValidation type="list" allowBlank="1" showInputMessage="1" showErrorMessage="1" sqref="J28:J67">
      <formula1>IF($E28=$E$83, ValidControlsRes, ValidControlsResParts)</formula1>
    </dataValidation>
    <dataValidation type="custom" operator="greaterThanOrEqual" showInputMessage="1" showErrorMessage="1" errorTitle="Invalid % of floor area" error="Adjustment Factors (f), (g) or (k) must be selected to use this cell._x000a_At least 75% of the floor area must be controlled by fixed dimmers to use this Adjustment Factor._x000a__x000a_Click Cancel and start again. (Do NOT click Retry.)" promptTitle="% of floor area dimmed" prompt="Applies only when the Adjustment Factors '(f) Manual Dimming', '(g) Programmable dimming' or '(k) Fixed dimming' is selected (at left) and where at least 75% of the floor area is controlled by dimmers." sqref="K28">
      <formula1>IF(OR(J28=FixedDim, J28=ManualDime, J28=ManualDimf, J28=ProgDim),AND(K28&gt;=0.75,K28&lt;=1),"")</formula1>
    </dataValidation>
    <dataValidation type="custom" operator="greaterThanOrEqual" showInputMessage="1" showErrorMessage="1" errorTitle="Invalid Factor" error="Adjustment Factor &quot;(j) Additional lumen depreciation factor&quot; must be selected at left to use this cell._x000a_Design Lumen Depreciation Factor must be at least 0.8 and less than 1." promptTitle="Design Lumen Depreciation Factor" prompt="Applies only when a Dynamic Dimming Factor has been selected at left.  The factor cannot be less than 0.9 for fluorescent lights or less than 0.8 for high pressure discharge lights." sqref="M28:M67">
      <formula1>AND(J28=DynamicDim,M28&gt;=0.8,M28&lt;1)</formula1>
    </dataValidation>
  </dataValidations>
  <pageMargins left="0.74803149606299213" right="0.74803149606299213" top="0.98425196850393704" bottom="0.98425196850393704" header="0.51181102362204722" footer="0.51181102362204722"/>
  <pageSetup paperSize="9" scale="65" orientation="landscape" r:id="rId1"/>
  <headerFooter alignWithMargins="0"/>
  <ignoredErrors>
    <ignoredError sqref="U100 T28:T67 R28:R33" evalError="1"/>
    <ignoredError sqref="DH39:DN67 AT39:AT40 AT41:AT67 AY39:BA67" formulaRange="1"/>
  </ignoredErrors>
  <drawing r:id="rId2"/>
  <legacyDrawing r:id="rId3"/>
  <picture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filterMode="1" enableFormatConditionsCalculation="0">
    <outlinePr showOutlineSymbols="0"/>
  </sheetPr>
  <dimension ref="A1:DS259"/>
  <sheetViews>
    <sheetView showGridLines="0" showRowColHeaders="0" showOutlineSymbols="0" zoomScale="90" zoomScaleNormal="90" workbookViewId="0">
      <selection activeCell="E11" sqref="E11:N11"/>
    </sheetView>
  </sheetViews>
  <sheetFormatPr defaultColWidth="8.85546875" defaultRowHeight="12.75" outlineLevelRow="1" outlineLevelCol="1" x14ac:dyDescent="0.2"/>
  <cols>
    <col min="1" max="1" width="1" style="64" customWidth="1"/>
    <col min="2" max="2" width="0.28515625" style="64" hidden="1" customWidth="1"/>
    <col min="3" max="3" width="2.28515625" style="45" customWidth="1"/>
    <col min="4" max="4" width="3.85546875" style="44" customWidth="1"/>
    <col min="5" max="5" width="15.7109375" style="45" customWidth="1"/>
    <col min="6" max="6" width="9.42578125" style="45" customWidth="1"/>
    <col min="7" max="7" width="11" style="45" customWidth="1"/>
    <col min="8" max="8" width="7.7109375" style="45" customWidth="1"/>
    <col min="9" max="9" width="12.28515625" style="45" customWidth="1"/>
    <col min="10" max="10" width="32.5703125" style="45" customWidth="1"/>
    <col min="11" max="11" width="0.140625" style="45" customWidth="1"/>
    <col min="12" max="12" width="16" style="47" customWidth="1"/>
    <col min="13" max="13" width="6" style="47" customWidth="1"/>
    <col min="14" max="14" width="7.7109375" style="47" customWidth="1"/>
    <col min="15" max="15" width="11.85546875" style="47" customWidth="1"/>
    <col min="16" max="16" width="16" style="47" customWidth="1"/>
    <col min="17" max="17" width="6" style="47" customWidth="1"/>
    <col min="18" max="18" width="7.7109375" style="47" customWidth="1"/>
    <col min="19" max="19" width="11.85546875" style="47" customWidth="1"/>
    <col min="20" max="20" width="13.42578125" style="675" customWidth="1"/>
    <col min="21" max="21" width="21.140625" style="675" customWidth="1"/>
    <col min="22" max="22" width="21" style="45" hidden="1" customWidth="1" outlineLevel="1"/>
    <col min="23" max="23" width="36.28515625" style="45" hidden="1" customWidth="1" outlineLevel="1"/>
    <col min="24" max="26" width="10.7109375" style="45" hidden="1" customWidth="1" outlineLevel="1"/>
    <col min="27" max="29" width="11.28515625" style="45" hidden="1" customWidth="1" outlineLevel="1"/>
    <col min="30" max="31" width="11.28515625" style="48" hidden="1" customWidth="1" outlineLevel="1"/>
    <col min="32" max="32" width="11.28515625" style="45" hidden="1" customWidth="1" outlineLevel="1"/>
    <col min="33" max="37" width="9.140625" style="45" hidden="1" customWidth="1" outlineLevel="1"/>
    <col min="38" max="39" width="11.85546875" style="45" hidden="1" customWidth="1" outlineLevel="1"/>
    <col min="40" max="41" width="12.140625" style="45" hidden="1" customWidth="1" outlineLevel="1"/>
    <col min="42" max="42" width="11.28515625" style="45" hidden="1" customWidth="1" outlineLevel="1"/>
    <col min="43" max="43" width="12.42578125" style="45" hidden="1" customWidth="1" outlineLevel="1"/>
    <col min="44" max="44" width="9.140625" style="45" hidden="1" customWidth="1" outlineLevel="1"/>
    <col min="45" max="45" width="11.140625" style="45" hidden="1" customWidth="1" outlineLevel="1"/>
    <col min="46" max="46" width="32" style="668" hidden="1" customWidth="1" outlineLevel="1"/>
    <col min="47" max="47" width="34.5703125" style="668" hidden="1" customWidth="1" outlineLevel="1"/>
    <col min="48" max="48" width="37.42578125" style="668" hidden="1" customWidth="1" outlineLevel="1"/>
    <col min="49" max="49" width="20.140625" style="45" hidden="1" customWidth="1" outlineLevel="1"/>
    <col min="50" max="50" width="9.42578125" style="45" hidden="1" customWidth="1" outlineLevel="1"/>
    <col min="51" max="51" width="11.85546875" style="45" hidden="1" customWidth="1" outlineLevel="1"/>
    <col min="52" max="52" width="10.85546875" style="45" hidden="1" customWidth="1" outlineLevel="1"/>
    <col min="53" max="54" width="9" style="45" hidden="1" customWidth="1" outlineLevel="1"/>
    <col min="55" max="58" width="11.7109375" style="45" hidden="1" customWidth="1" outlineLevel="1"/>
    <col min="59" max="59" width="8.140625" style="45" hidden="1" customWidth="1" outlineLevel="1"/>
    <col min="60" max="60" width="11.85546875" style="243" hidden="1" customWidth="1" outlineLevel="1"/>
    <col min="61" max="61" width="13" style="45" hidden="1" customWidth="1" outlineLevel="1"/>
    <col min="62" max="62" width="14.42578125" style="45" hidden="1" customWidth="1" outlineLevel="1"/>
    <col min="63" max="65" width="2.85546875" style="45" hidden="1" customWidth="1" outlineLevel="1"/>
    <col min="66" max="67" width="7" style="45" hidden="1" customWidth="1" outlineLevel="1"/>
    <col min="68" max="68" width="9.140625" style="45" hidden="1" customWidth="1" outlineLevel="1"/>
    <col min="69" max="69" width="1.85546875" style="45" customWidth="1" collapsed="1"/>
    <col min="70" max="70" width="2.42578125" style="45" customWidth="1"/>
    <col min="71" max="73" width="1.7109375" style="45" customWidth="1" outlineLevel="1"/>
    <col min="74" max="74" width="3" style="45" customWidth="1" outlineLevel="1"/>
    <col min="75" max="77" width="1.7109375" style="45" customWidth="1" outlineLevel="1"/>
    <col min="78" max="78" width="2.140625" style="45" customWidth="1" outlineLevel="1"/>
    <col min="79" max="79" width="4.28515625" style="45" customWidth="1" outlineLevel="1"/>
    <col min="80" max="80" width="16.42578125" style="45" customWidth="1" outlineLevel="1"/>
    <col min="81" max="81" width="52.7109375" style="45" customWidth="1" outlineLevel="1"/>
    <col min="82" max="82" width="11.7109375" style="45" customWidth="1" outlineLevel="1"/>
    <col min="83" max="83" width="20.28515625" style="45" customWidth="1" outlineLevel="1"/>
    <col min="84" max="85" width="10.85546875" style="45" customWidth="1" outlineLevel="1"/>
    <col min="86" max="87" width="11.42578125" style="45" customWidth="1" outlineLevel="1"/>
    <col min="88" max="88" width="20.140625" style="45" customWidth="1" outlineLevel="1"/>
    <col min="89" max="89" width="2.42578125" style="45" customWidth="1" outlineLevel="1"/>
    <col min="90" max="90" width="3.140625" style="45" customWidth="1" outlineLevel="1"/>
    <col min="91" max="94" width="8.85546875" style="45" customWidth="1" outlineLevel="1"/>
    <col min="95" max="97" width="0" style="45" hidden="1" customWidth="1"/>
    <col min="98" max="118" width="8.7109375" style="45" hidden="1" customWidth="1" outlineLevel="1"/>
    <col min="119" max="119" width="7" style="45" hidden="1" customWidth="1" outlineLevel="1"/>
    <col min="120" max="120" width="10.7109375" style="45" hidden="1" customWidth="1" outlineLevel="1"/>
    <col min="121" max="121" width="6.42578125" style="45" hidden="1" customWidth="1" outlineLevel="1"/>
    <col min="122" max="122" width="8.85546875" style="45" hidden="1" customWidth="1" outlineLevel="1"/>
    <col min="123" max="123" width="8.85546875" style="45" collapsed="1"/>
    <col min="124" max="16384" width="8.85546875" style="45"/>
  </cols>
  <sheetData>
    <row r="1" spans="2:119" ht="3.95" customHeight="1" x14ac:dyDescent="0.2">
      <c r="B1" s="105"/>
      <c r="BR1" s="64"/>
      <c r="BS1" s="64"/>
      <c r="BT1" s="64"/>
      <c r="BU1" s="64"/>
      <c r="BV1" s="64"/>
      <c r="BW1" s="64"/>
      <c r="BX1" s="64"/>
      <c r="BY1" s="64"/>
      <c r="BZ1" s="64"/>
      <c r="CA1" s="64"/>
      <c r="CB1" s="64"/>
      <c r="CC1" s="64"/>
      <c r="CD1" s="64"/>
      <c r="CE1" s="64"/>
      <c r="CF1" s="64"/>
      <c r="CG1" s="64"/>
      <c r="CH1" s="64"/>
      <c r="CI1" s="64"/>
      <c r="CJ1" s="64"/>
      <c r="CK1" s="64"/>
      <c r="CL1" s="64"/>
      <c r="CM1" s="64"/>
      <c r="CN1" s="64"/>
      <c r="CO1" s="64"/>
      <c r="CP1" s="64"/>
    </row>
    <row r="2" spans="2:119" x14ac:dyDescent="0.2">
      <c r="B2" s="105"/>
      <c r="BR2" s="187"/>
      <c r="BS2" s="64"/>
      <c r="BT2" s="64"/>
      <c r="BU2" s="64"/>
      <c r="BV2" s="64"/>
      <c r="BW2" s="64"/>
      <c r="BX2" s="64"/>
      <c r="BY2" s="64"/>
      <c r="BZ2" s="64"/>
      <c r="CA2" s="64"/>
      <c r="CB2" s="64"/>
      <c r="CC2" s="64"/>
      <c r="CD2" s="64"/>
      <c r="CE2" s="64"/>
      <c r="CF2" s="64"/>
      <c r="CG2" s="64"/>
      <c r="CH2" s="64"/>
      <c r="CI2" s="64"/>
      <c r="CJ2" s="64"/>
      <c r="CK2" s="64"/>
      <c r="CL2" s="64"/>
      <c r="CM2" s="64"/>
      <c r="CN2" s="64"/>
      <c r="CO2" s="64"/>
      <c r="CP2" s="64"/>
    </row>
    <row r="3" spans="2:119" x14ac:dyDescent="0.2">
      <c r="B3" s="105"/>
      <c r="E3" s="335" t="s">
        <v>525</v>
      </c>
      <c r="BR3" s="187"/>
      <c r="BS3" s="64"/>
      <c r="BT3" s="64"/>
      <c r="BU3" s="64"/>
      <c r="BV3" s="64"/>
      <c r="BW3" s="64"/>
      <c r="BX3" s="64"/>
      <c r="BY3" s="64"/>
      <c r="BZ3" s="64"/>
      <c r="CA3" s="64"/>
      <c r="CB3" s="64"/>
      <c r="CC3" s="64"/>
      <c r="CD3" s="64"/>
      <c r="CE3" s="64"/>
      <c r="CF3" s="64"/>
      <c r="CG3" s="64"/>
      <c r="CH3" s="64"/>
      <c r="CI3" s="64"/>
      <c r="CJ3" s="64"/>
      <c r="CK3" s="64"/>
      <c r="CL3" s="64"/>
      <c r="CM3" s="64"/>
      <c r="CN3" s="64"/>
      <c r="CO3" s="64"/>
      <c r="CP3" s="64"/>
    </row>
    <row r="4" spans="2:119" x14ac:dyDescent="0.2">
      <c r="B4" s="105"/>
      <c r="BR4" s="187"/>
      <c r="BS4" s="64"/>
      <c r="BT4" s="64"/>
      <c r="BU4" s="64"/>
      <c r="BV4" s="64"/>
      <c r="BW4" s="64"/>
      <c r="BX4" s="64"/>
      <c r="BY4" s="64"/>
      <c r="BZ4" s="64"/>
      <c r="CA4" s="64"/>
      <c r="CB4" s="64"/>
      <c r="CC4" s="64"/>
      <c r="CD4" s="64"/>
      <c r="CE4" s="64"/>
      <c r="CF4" s="64"/>
      <c r="CG4" s="64"/>
      <c r="CH4" s="64"/>
      <c r="CI4" s="64"/>
      <c r="CJ4" s="64"/>
      <c r="CK4" s="64"/>
      <c r="CL4" s="64"/>
      <c r="CM4" s="64"/>
      <c r="CN4" s="64"/>
      <c r="CO4" s="64"/>
      <c r="CP4" s="64"/>
    </row>
    <row r="5" spans="2:119" x14ac:dyDescent="0.2">
      <c r="B5" s="105"/>
      <c r="BR5" s="187"/>
      <c r="BS5" s="64"/>
      <c r="BT5" s="64"/>
      <c r="BU5" s="64"/>
      <c r="BV5" s="64"/>
      <c r="BW5" s="64"/>
      <c r="BX5" s="64"/>
      <c r="BY5" s="64"/>
      <c r="BZ5" s="64"/>
      <c r="CA5" s="64"/>
      <c r="CB5" s="64"/>
      <c r="CC5" s="64"/>
      <c r="CD5" s="64"/>
      <c r="CE5" s="64"/>
      <c r="CF5" s="64"/>
      <c r="CG5" s="64"/>
      <c r="CH5" s="64"/>
      <c r="CI5" s="64"/>
      <c r="CJ5" s="64"/>
      <c r="CK5" s="64"/>
      <c r="CL5" s="64"/>
      <c r="CM5" s="64"/>
      <c r="CN5" s="64"/>
      <c r="CO5" s="64"/>
      <c r="CP5" s="64"/>
      <c r="CS5" s="335"/>
    </row>
    <row r="6" spans="2:119" hidden="1" x14ac:dyDescent="0.2">
      <c r="B6" s="105"/>
      <c r="BR6" s="187"/>
      <c r="BS6" s="64"/>
      <c r="BT6" s="64"/>
      <c r="BU6" s="64"/>
      <c r="BV6" s="64"/>
      <c r="BW6" s="64"/>
      <c r="BX6" s="64"/>
      <c r="BY6" s="64"/>
      <c r="BZ6" s="64"/>
      <c r="CA6" s="64"/>
      <c r="CB6" s="64"/>
      <c r="CC6" s="64"/>
      <c r="CD6" s="64"/>
      <c r="CE6" s="64"/>
      <c r="CF6" s="64"/>
      <c r="CG6" s="64"/>
      <c r="CH6" s="64"/>
      <c r="CI6" s="64"/>
      <c r="CJ6" s="64"/>
      <c r="CK6" s="64"/>
      <c r="CL6" s="64"/>
      <c r="CM6" s="64"/>
      <c r="CN6" s="64"/>
      <c r="CO6" s="64"/>
      <c r="CP6" s="64"/>
    </row>
    <row r="7" spans="2:119" hidden="1" x14ac:dyDescent="0.2">
      <c r="B7" s="105"/>
      <c r="I7" s="46"/>
      <c r="J7" s="46"/>
      <c r="BR7" s="187"/>
      <c r="BS7" s="64"/>
      <c r="BT7" s="64"/>
      <c r="BU7" s="64"/>
      <c r="BV7" s="64"/>
      <c r="BW7" s="64"/>
      <c r="BX7" s="64"/>
      <c r="BY7" s="64"/>
      <c r="BZ7" s="64"/>
      <c r="CA7" s="64"/>
      <c r="CB7" s="64"/>
      <c r="CC7" s="64"/>
      <c r="CD7" s="64"/>
      <c r="CE7" s="64"/>
      <c r="CF7" s="64"/>
      <c r="CG7" s="64"/>
      <c r="CH7" s="64"/>
      <c r="CI7" s="64"/>
      <c r="CJ7" s="64"/>
      <c r="CK7" s="64"/>
      <c r="CL7" s="64"/>
      <c r="CM7" s="64"/>
      <c r="CN7" s="64"/>
      <c r="CO7" s="64"/>
      <c r="CP7" s="64"/>
      <c r="CR7" s="359"/>
      <c r="CS7" s="335"/>
    </row>
    <row r="8" spans="2:119" hidden="1" x14ac:dyDescent="0.2">
      <c r="B8" s="105"/>
      <c r="J8" s="46"/>
      <c r="K8" s="46"/>
      <c r="BR8" s="187"/>
      <c r="BS8" s="64"/>
      <c r="BT8" s="64"/>
      <c r="BU8" s="64"/>
      <c r="BV8" s="64"/>
      <c r="BW8" s="64"/>
      <c r="BX8" s="64"/>
      <c r="BY8" s="64"/>
      <c r="BZ8" s="64"/>
      <c r="CA8" s="64"/>
      <c r="CB8" s="64"/>
      <c r="CC8" s="64"/>
      <c r="CD8" s="64"/>
      <c r="CE8" s="64"/>
      <c r="CF8" s="64"/>
      <c r="CG8" s="64"/>
      <c r="CH8" s="64"/>
      <c r="CI8" s="64"/>
      <c r="CJ8" s="64"/>
      <c r="CK8" s="64"/>
      <c r="CL8" s="64"/>
      <c r="CM8" s="64"/>
      <c r="CN8" s="64"/>
      <c r="CO8" s="64"/>
      <c r="CP8" s="64"/>
    </row>
    <row r="9" spans="2:119" ht="3" hidden="1" customHeight="1" x14ac:dyDescent="0.2">
      <c r="B9" s="105"/>
      <c r="J9" s="46"/>
      <c r="BR9" s="187"/>
      <c r="BS9" s="64"/>
      <c r="BT9" s="64"/>
      <c r="BU9" s="64"/>
      <c r="BV9" s="64"/>
      <c r="BW9" s="64"/>
      <c r="BX9" s="64"/>
      <c r="BY9" s="64"/>
      <c r="BZ9" s="64"/>
      <c r="CA9" s="64"/>
      <c r="CB9" s="64"/>
      <c r="CC9" s="64"/>
      <c r="CD9" s="64"/>
      <c r="CE9" s="64"/>
      <c r="CF9" s="64"/>
      <c r="CG9" s="64"/>
      <c r="CH9" s="64"/>
      <c r="CI9" s="64"/>
      <c r="CJ9" s="64"/>
      <c r="CK9" s="64"/>
      <c r="CL9" s="64"/>
      <c r="CM9" s="64"/>
      <c r="CN9" s="64"/>
      <c r="CO9" s="64"/>
      <c r="CP9" s="64"/>
    </row>
    <row r="10" spans="2:119" x14ac:dyDescent="0.2">
      <c r="B10" s="105"/>
      <c r="E10" s="45" t="str">
        <f>IF(NOT(Q146),"Building name/description","")</f>
        <v/>
      </c>
      <c r="J10" s="46"/>
      <c r="P10" s="52" t="str">
        <f>IF(NOT(Q148),"Classification","")</f>
        <v>Classification</v>
      </c>
      <c r="Q10" s="109"/>
      <c r="BR10" s="187"/>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DO10" s="556" t="s">
        <v>450</v>
      </c>
    </row>
    <row r="11" spans="2:119" ht="15" x14ac:dyDescent="0.2">
      <c r="B11" s="105"/>
      <c r="D11" s="509"/>
      <c r="E11" s="845"/>
      <c r="F11" s="846"/>
      <c r="G11" s="846"/>
      <c r="H11" s="847"/>
      <c r="I11" s="847"/>
      <c r="J11" s="847"/>
      <c r="K11" s="847"/>
      <c r="L11" s="847"/>
      <c r="M11" s="847"/>
      <c r="N11" s="848"/>
      <c r="P11" s="510"/>
      <c r="Q11" s="511" t="str">
        <f>IF(ClassificationOne=$X$153,"applicable only to areas outside of a sole-occupancy unit (SOU).","")</f>
        <v/>
      </c>
      <c r="R11" s="97"/>
      <c r="S11" s="97"/>
      <c r="T11" s="97"/>
      <c r="U11" s="97"/>
      <c r="BR11" s="187"/>
      <c r="BS11" s="64"/>
      <c r="BT11" s="64"/>
      <c r="BU11" s="64"/>
      <c r="BV11" s="64"/>
      <c r="BW11" s="64"/>
      <c r="BX11" s="64"/>
      <c r="BY11" s="64"/>
      <c r="CL11" s="64"/>
      <c r="CM11" s="64"/>
      <c r="CN11" s="64"/>
      <c r="CO11" s="64"/>
      <c r="CP11" s="64"/>
      <c r="DO11" s="575" t="b">
        <f>COUNTA(DescriptionOne,ClassificationOne)=2</f>
        <v>0</v>
      </c>
    </row>
    <row r="12" spans="2:119" ht="3.95" customHeight="1" x14ac:dyDescent="0.2">
      <c r="B12" s="105"/>
      <c r="J12" s="46"/>
      <c r="BR12" s="187"/>
      <c r="BS12" s="64"/>
      <c r="BT12" s="64"/>
      <c r="BU12" s="64"/>
      <c r="BV12" s="64"/>
      <c r="BW12" s="64"/>
      <c r="BX12" s="64"/>
      <c r="BY12" s="64"/>
      <c r="CL12" s="187"/>
      <c r="CM12" s="64"/>
      <c r="CN12" s="64"/>
      <c r="CO12" s="64"/>
      <c r="CP12" s="64"/>
    </row>
    <row r="13" spans="2:119" hidden="1" x14ac:dyDescent="0.2">
      <c r="B13" s="105"/>
      <c r="J13" s="46"/>
      <c r="BJ13" s="46"/>
      <c r="BQ13" s="46"/>
      <c r="BR13" s="187"/>
      <c r="BS13" s="64"/>
      <c r="BT13" s="64"/>
      <c r="BU13" s="64"/>
      <c r="BV13" s="64"/>
      <c r="BW13" s="64"/>
      <c r="BX13" s="64"/>
      <c r="BY13" s="64"/>
      <c r="CL13" s="187"/>
      <c r="CM13" s="64"/>
      <c r="CN13" s="64"/>
      <c r="CO13" s="64"/>
      <c r="CP13" s="64"/>
    </row>
    <row r="14" spans="2:119" hidden="1" x14ac:dyDescent="0.2">
      <c r="B14" s="105"/>
      <c r="BR14" s="187"/>
      <c r="BS14" s="64"/>
      <c r="BT14" s="64"/>
      <c r="BU14" s="64"/>
      <c r="BV14" s="64"/>
      <c r="BW14" s="64"/>
      <c r="BX14" s="64"/>
      <c r="BY14" s="64"/>
      <c r="CL14" s="187"/>
      <c r="CM14" s="64"/>
      <c r="CN14" s="64"/>
      <c r="CO14" s="64"/>
      <c r="CP14" s="64"/>
    </row>
    <row r="15" spans="2:119" hidden="1" x14ac:dyDescent="0.2">
      <c r="B15" s="105"/>
      <c r="BR15" s="187"/>
      <c r="BS15" s="64"/>
      <c r="BT15" s="64"/>
      <c r="BU15" s="64"/>
      <c r="BV15" s="64"/>
      <c r="BW15" s="64"/>
      <c r="BX15" s="64"/>
      <c r="BY15" s="64"/>
      <c r="CL15" s="187"/>
      <c r="CM15" s="64"/>
      <c r="CN15" s="64"/>
      <c r="CO15" s="64"/>
      <c r="CP15" s="64"/>
    </row>
    <row r="16" spans="2:119" hidden="1" x14ac:dyDescent="0.2">
      <c r="B16" s="105"/>
      <c r="BL16" s="81" t="s">
        <v>51</v>
      </c>
      <c r="BM16" s="84"/>
      <c r="BN16" s="85">
        <f>I18</f>
        <v>10</v>
      </c>
      <c r="BR16" s="187"/>
      <c r="BS16" s="64"/>
      <c r="BT16" s="64"/>
      <c r="BU16" s="64"/>
      <c r="BV16" s="64"/>
      <c r="BW16" s="64"/>
      <c r="BX16" s="64"/>
      <c r="BY16" s="64"/>
      <c r="CL16" s="187"/>
      <c r="CM16" s="64"/>
      <c r="CN16" s="64"/>
      <c r="CO16" s="64"/>
      <c r="CP16" s="64"/>
    </row>
    <row r="17" spans="1:120" ht="12.75" hidden="1" customHeight="1" x14ac:dyDescent="0.2">
      <c r="B17" s="105"/>
      <c r="BL17" s="86" t="s">
        <v>47</v>
      </c>
      <c r="BM17" s="87"/>
      <c r="BR17" s="187"/>
      <c r="BS17" s="64"/>
      <c r="BT17" s="64"/>
      <c r="BU17" s="64"/>
      <c r="BV17" s="64"/>
      <c r="BW17" s="64"/>
      <c r="BX17" s="64"/>
      <c r="BY17" s="64"/>
      <c r="CJ17" s="46"/>
      <c r="CL17" s="187"/>
      <c r="CM17" s="64"/>
      <c r="CN17" s="64"/>
      <c r="CO17" s="64"/>
      <c r="CP17" s="64"/>
    </row>
    <row r="18" spans="1:120" ht="27.75" customHeight="1" x14ac:dyDescent="0.3">
      <c r="B18" s="105"/>
      <c r="E18" s="49" t="s">
        <v>45</v>
      </c>
      <c r="F18" s="49"/>
      <c r="G18" s="49"/>
      <c r="H18" s="49"/>
      <c r="I18" s="108">
        <v>10</v>
      </c>
      <c r="J18" s="91" t="str">
        <f>IF(RowsPreferredOne=RowsShownOne,"(as currently displayed)",IF(RowsPreferredOne&lt;RowsFilledOne,"The number entered will hide rows containing data. Try again.",IF(RowsPreferredOne&lt;&gt;RowsShownOne,"Click arrow beside 'ID' and select only '"&amp;RowsPreferredOne&amp;"' from drop down list","")))</f>
        <v>(as currently displayed)</v>
      </c>
      <c r="P18" s="99" t="str">
        <f>AX24</f>
        <v/>
      </c>
      <c r="Q18" s="97"/>
      <c r="R18" s="97"/>
      <c r="S18" s="97"/>
      <c r="T18" s="97"/>
      <c r="U18" s="97"/>
      <c r="AI18" s="557">
        <f>COUNTIF(AI24:AI123,TRUE)</f>
        <v>0</v>
      </c>
      <c r="AJ18" s="568" t="s">
        <v>446</v>
      </c>
      <c r="BR18" s="187"/>
      <c r="BS18" s="64"/>
      <c r="BT18" s="64"/>
      <c r="BU18" s="64"/>
      <c r="BV18" s="64"/>
      <c r="BW18" s="64"/>
      <c r="BX18" s="64"/>
      <c r="BY18" s="64"/>
      <c r="CL18" s="187"/>
      <c r="CM18" s="64"/>
      <c r="CN18" s="64"/>
      <c r="CO18" s="64"/>
      <c r="CP18" s="64"/>
    </row>
    <row r="19" spans="1:120" ht="6" customHeight="1" x14ac:dyDescent="0.2">
      <c r="B19" s="105"/>
      <c r="L19" s="80"/>
      <c r="M19" s="80"/>
      <c r="N19" s="80"/>
      <c r="O19" s="80"/>
      <c r="P19" s="80"/>
      <c r="Q19" s="80"/>
      <c r="R19" s="80"/>
      <c r="S19" s="80"/>
      <c r="BR19" s="187"/>
      <c r="BS19" s="64"/>
      <c r="BT19" s="64"/>
      <c r="BU19" s="64"/>
      <c r="BV19" s="64"/>
      <c r="BW19" s="64"/>
      <c r="BX19" s="64"/>
      <c r="BY19" s="64"/>
      <c r="CD19" s="87"/>
      <c r="CL19" s="187"/>
      <c r="CM19" s="64"/>
      <c r="CN19" s="64"/>
      <c r="CO19" s="64"/>
      <c r="CP19" s="64"/>
    </row>
    <row r="20" spans="1:120" ht="12.75" customHeight="1" x14ac:dyDescent="0.2">
      <c r="B20" s="105"/>
      <c r="C20" s="81"/>
      <c r="D20" s="82"/>
      <c r="E20" s="875" t="s">
        <v>27</v>
      </c>
      <c r="F20" s="866" t="s">
        <v>146</v>
      </c>
      <c r="G20" s="866" t="s">
        <v>147</v>
      </c>
      <c r="H20" s="866" t="s">
        <v>148</v>
      </c>
      <c r="I20" s="866" t="s">
        <v>63</v>
      </c>
      <c r="J20" s="751" t="s">
        <v>4</v>
      </c>
      <c r="K20" s="824"/>
      <c r="L20" s="851" t="s">
        <v>123</v>
      </c>
      <c r="M20" s="851"/>
      <c r="N20" s="852"/>
      <c r="O20" s="853"/>
      <c r="P20" s="857" t="s">
        <v>124</v>
      </c>
      <c r="Q20" s="858"/>
      <c r="R20" s="859"/>
      <c r="S20" s="852"/>
      <c r="T20" s="751" t="str">
        <f>IF($Q$159="Green","OVERALL DESIGN PASSES",IF($Q$160="Red","OVERALL DESIGN FAILS","CALCULATED OUTCOMES"))</f>
        <v>CALCULATED OUTCOMES</v>
      </c>
      <c r="U20" s="824"/>
      <c r="V20" s="725" t="s">
        <v>1</v>
      </c>
      <c r="W20" s="725" t="s">
        <v>2</v>
      </c>
      <c r="X20" s="714" t="s">
        <v>83</v>
      </c>
      <c r="Y20" s="714" t="s">
        <v>86</v>
      </c>
      <c r="Z20" s="714" t="s">
        <v>91</v>
      </c>
      <c r="AA20" s="714" t="s">
        <v>84</v>
      </c>
      <c r="AB20" s="714" t="s">
        <v>85</v>
      </c>
      <c r="AC20" s="761" t="s">
        <v>341</v>
      </c>
      <c r="AD20" s="871" t="s">
        <v>342</v>
      </c>
      <c r="AE20" s="870" t="s">
        <v>343</v>
      </c>
      <c r="AF20" s="704" t="s">
        <v>344</v>
      </c>
      <c r="AG20" s="714" t="s">
        <v>168</v>
      </c>
      <c r="AH20" s="702" t="s">
        <v>41</v>
      </c>
      <c r="AI20" s="714" t="s">
        <v>231</v>
      </c>
      <c r="AJ20" s="714" t="s">
        <v>230</v>
      </c>
      <c r="AK20" s="714" t="s">
        <v>232</v>
      </c>
      <c r="AL20" s="714" t="s">
        <v>184</v>
      </c>
      <c r="AM20" s="714" t="s">
        <v>216</v>
      </c>
      <c r="AN20" s="714" t="s">
        <v>185</v>
      </c>
      <c r="AO20" s="714" t="s">
        <v>216</v>
      </c>
      <c r="AP20" s="827" t="s">
        <v>128</v>
      </c>
      <c r="AQ20" s="714" t="s">
        <v>61</v>
      </c>
      <c r="AR20" s="830" t="s">
        <v>324</v>
      </c>
      <c r="AS20" s="831"/>
      <c r="AT20" s="714" t="s">
        <v>145</v>
      </c>
      <c r="AU20" s="714" t="s">
        <v>190</v>
      </c>
      <c r="AV20" s="714" t="s">
        <v>191</v>
      </c>
      <c r="AW20" s="761" t="s">
        <v>404</v>
      </c>
      <c r="AX20" s="761" t="s">
        <v>360</v>
      </c>
      <c r="AY20" s="833" t="s">
        <v>200</v>
      </c>
      <c r="AZ20" s="834"/>
      <c r="BA20" s="835"/>
      <c r="BB20" s="835"/>
      <c r="BC20" s="835"/>
      <c r="BD20" s="835"/>
      <c r="BE20" s="835"/>
      <c r="BF20" s="836"/>
      <c r="BG20" s="714" t="s">
        <v>60</v>
      </c>
      <c r="BH20" s="892" t="s">
        <v>326</v>
      </c>
      <c r="BI20" s="714" t="s">
        <v>335</v>
      </c>
      <c r="BJ20" s="702" t="s">
        <v>42</v>
      </c>
      <c r="BR20" s="187"/>
      <c r="BS20" s="64"/>
      <c r="BT20" s="64"/>
      <c r="BU20" s="64"/>
      <c r="BV20" s="64"/>
      <c r="BW20" s="64"/>
      <c r="BX20" s="64"/>
      <c r="BY20" s="64"/>
      <c r="BZ20" s="138"/>
      <c r="CA20" s="82"/>
      <c r="CB20" s="725" t="s">
        <v>27</v>
      </c>
      <c r="CC20" s="727" t="s">
        <v>0</v>
      </c>
      <c r="CD20" s="855" t="s">
        <v>339</v>
      </c>
      <c r="CE20" s="722" t="s">
        <v>367</v>
      </c>
      <c r="CF20" s="886" t="s">
        <v>82</v>
      </c>
      <c r="CG20" s="714" t="s">
        <v>81</v>
      </c>
      <c r="CH20" s="714" t="s">
        <v>123</v>
      </c>
      <c r="CI20" s="714" t="s">
        <v>124</v>
      </c>
      <c r="CJ20" s="868" t="s">
        <v>340</v>
      </c>
      <c r="CL20" s="187"/>
      <c r="CM20" s="64"/>
      <c r="CN20" s="64"/>
      <c r="CO20" s="64"/>
      <c r="CP20" s="64"/>
      <c r="CQ20" s="358"/>
      <c r="CT20" s="233" t="s">
        <v>345</v>
      </c>
      <c r="CV20" s="361" t="s">
        <v>368</v>
      </c>
    </row>
    <row r="21" spans="1:120" ht="30" customHeight="1" x14ac:dyDescent="0.2">
      <c r="B21" s="105"/>
      <c r="C21" s="120"/>
      <c r="D21" s="121"/>
      <c r="E21" s="876"/>
      <c r="F21" s="877"/>
      <c r="G21" s="877"/>
      <c r="H21" s="867"/>
      <c r="I21" s="867"/>
      <c r="J21" s="879"/>
      <c r="K21" s="880"/>
      <c r="L21" s="863" t="s">
        <v>123</v>
      </c>
      <c r="M21" s="849" t="s">
        <v>523</v>
      </c>
      <c r="N21" s="850"/>
      <c r="O21" s="854" t="s">
        <v>62</v>
      </c>
      <c r="P21" s="862" t="s">
        <v>124</v>
      </c>
      <c r="Q21" s="849" t="s">
        <v>523</v>
      </c>
      <c r="R21" s="850"/>
      <c r="S21" s="854" t="s">
        <v>62</v>
      </c>
      <c r="T21" s="761" t="s">
        <v>362</v>
      </c>
      <c r="U21" s="761" t="s">
        <v>361</v>
      </c>
      <c r="V21" s="725"/>
      <c r="W21" s="725"/>
      <c r="X21" s="715"/>
      <c r="Y21" s="715"/>
      <c r="Z21" s="715"/>
      <c r="AA21" s="715"/>
      <c r="AB21" s="715"/>
      <c r="AC21" s="715"/>
      <c r="AD21" s="771"/>
      <c r="AE21" s="768"/>
      <c r="AF21" s="727"/>
      <c r="AG21" s="718"/>
      <c r="AH21" s="872"/>
      <c r="AI21" s="737"/>
      <c r="AJ21" s="737"/>
      <c r="AK21" s="737"/>
      <c r="AL21" s="737"/>
      <c r="AM21" s="737"/>
      <c r="AN21" s="737"/>
      <c r="AO21" s="737"/>
      <c r="AP21" s="828"/>
      <c r="AQ21" s="715"/>
      <c r="AR21" s="832"/>
      <c r="AS21" s="763"/>
      <c r="AT21" s="718"/>
      <c r="AU21" s="718"/>
      <c r="AV21" s="718"/>
      <c r="AW21" s="825"/>
      <c r="AX21" s="718"/>
      <c r="AY21" s="237" t="s">
        <v>82</v>
      </c>
      <c r="AZ21" s="899" t="s">
        <v>128</v>
      </c>
      <c r="BA21" s="900"/>
      <c r="BB21" s="900"/>
      <c r="BC21" s="836"/>
      <c r="BD21" s="901" t="s">
        <v>61</v>
      </c>
      <c r="BE21" s="902"/>
      <c r="BF21" s="796"/>
      <c r="BG21" s="715"/>
      <c r="BH21" s="893"/>
      <c r="BI21" s="737"/>
      <c r="BJ21" s="872"/>
      <c r="BK21" s="335"/>
      <c r="BN21" s="46">
        <f>SUBTOTAL(2,BN24:BN123)</f>
        <v>10</v>
      </c>
      <c r="BR21" s="187"/>
      <c r="BS21" s="64"/>
      <c r="BT21" s="64"/>
      <c r="BU21" s="64"/>
      <c r="BV21" s="64"/>
      <c r="BW21" s="64"/>
      <c r="BX21" s="64"/>
      <c r="BY21" s="64"/>
      <c r="BZ21" s="138"/>
      <c r="CA21" s="121"/>
      <c r="CB21" s="725"/>
      <c r="CC21" s="727"/>
      <c r="CD21" s="715"/>
      <c r="CE21" s="723"/>
      <c r="CF21" s="886"/>
      <c r="CG21" s="715"/>
      <c r="CH21" s="715"/>
      <c r="CI21" s="715"/>
      <c r="CJ21" s="889"/>
      <c r="CL21" s="187"/>
      <c r="CM21" s="64"/>
      <c r="CN21" s="64"/>
      <c r="CO21" s="64"/>
      <c r="CP21" s="64"/>
      <c r="CT21" s="368" t="s">
        <v>355</v>
      </c>
      <c r="CU21" s="368"/>
      <c r="CV21" s="368"/>
      <c r="CW21" s="368"/>
      <c r="CX21" s="368"/>
      <c r="CY21" s="368"/>
      <c r="CZ21" s="368" t="s">
        <v>354</v>
      </c>
      <c r="DA21" s="368"/>
      <c r="DB21" s="368"/>
      <c r="DC21" s="368"/>
      <c r="DD21" s="368"/>
      <c r="DE21" s="368"/>
      <c r="DF21" s="368"/>
      <c r="DG21" s="368" t="s">
        <v>356</v>
      </c>
      <c r="DH21" s="368"/>
      <c r="DI21" s="368"/>
      <c r="DJ21" s="368"/>
      <c r="DK21" s="368"/>
      <c r="DL21" s="368"/>
      <c r="DM21" s="368"/>
      <c r="DN21" s="368"/>
      <c r="DO21" s="360">
        <f>SUM(DO24:DO123)</f>
        <v>0</v>
      </c>
      <c r="DP21" s="361" t="s">
        <v>347</v>
      </c>
    </row>
    <row r="22" spans="1:120" ht="24.95" customHeight="1" x14ac:dyDescent="0.2">
      <c r="B22" s="105"/>
      <c r="C22" s="515"/>
      <c r="D22" s="121"/>
      <c r="E22" s="876"/>
      <c r="F22" s="877"/>
      <c r="G22" s="877"/>
      <c r="H22" s="867"/>
      <c r="I22" s="867"/>
      <c r="J22" s="879"/>
      <c r="K22" s="880"/>
      <c r="L22" s="864"/>
      <c r="M22" s="878" t="s">
        <v>492</v>
      </c>
      <c r="N22" s="800" t="s">
        <v>353</v>
      </c>
      <c r="O22" s="855"/>
      <c r="P22" s="777"/>
      <c r="Q22" s="860" t="s">
        <v>492</v>
      </c>
      <c r="R22" s="800" t="s">
        <v>353</v>
      </c>
      <c r="S22" s="855"/>
      <c r="T22" s="718"/>
      <c r="U22" s="718"/>
      <c r="V22" s="725"/>
      <c r="W22" s="725"/>
      <c r="X22" s="715"/>
      <c r="Y22" s="715"/>
      <c r="Z22" s="715"/>
      <c r="AA22" s="715"/>
      <c r="AB22" s="715"/>
      <c r="AC22" s="715"/>
      <c r="AD22" s="771"/>
      <c r="AE22" s="768"/>
      <c r="AF22" s="727"/>
      <c r="AG22" s="718"/>
      <c r="AH22" s="872"/>
      <c r="AI22" s="737"/>
      <c r="AJ22" s="737"/>
      <c r="AK22" s="737"/>
      <c r="AL22" s="737"/>
      <c r="AM22" s="737"/>
      <c r="AN22" s="737"/>
      <c r="AO22" s="737"/>
      <c r="AP22" s="828"/>
      <c r="AQ22" s="715"/>
      <c r="AR22" s="722" t="s">
        <v>322</v>
      </c>
      <c r="AS22" s="868" t="s">
        <v>323</v>
      </c>
      <c r="AT22" s="718"/>
      <c r="AU22" s="718"/>
      <c r="AV22" s="718"/>
      <c r="AW22" s="825"/>
      <c r="AX22" s="718"/>
      <c r="AY22" s="839" t="s">
        <v>434</v>
      </c>
      <c r="AZ22" s="837" t="s">
        <v>349</v>
      </c>
      <c r="BA22" s="837" t="s">
        <v>350</v>
      </c>
      <c r="BB22" s="837" t="s">
        <v>351</v>
      </c>
      <c r="BC22" s="837" t="s">
        <v>352</v>
      </c>
      <c r="BD22" s="837" t="s">
        <v>350</v>
      </c>
      <c r="BE22" s="837" t="s">
        <v>351</v>
      </c>
      <c r="BF22" s="837" t="s">
        <v>421</v>
      </c>
      <c r="BG22" s="715"/>
      <c r="BH22" s="893"/>
      <c r="BI22" s="737"/>
      <c r="BJ22" s="872"/>
      <c r="BK22" s="897"/>
      <c r="BN22" s="514" t="s">
        <v>432</v>
      </c>
      <c r="BR22" s="187"/>
      <c r="BS22" s="64"/>
      <c r="BT22" s="64"/>
      <c r="BU22" s="64"/>
      <c r="BV22" s="64"/>
      <c r="BW22" s="64"/>
      <c r="BX22" s="64"/>
      <c r="BY22" s="64"/>
      <c r="BZ22" s="138"/>
      <c r="CA22" s="121"/>
      <c r="CB22" s="725"/>
      <c r="CC22" s="727"/>
      <c r="CD22" s="715"/>
      <c r="CE22" s="723"/>
      <c r="CF22" s="886"/>
      <c r="CG22" s="715"/>
      <c r="CH22" s="715"/>
      <c r="CI22" s="715"/>
      <c r="CJ22" s="889"/>
      <c r="CL22" s="187"/>
      <c r="CM22" s="64"/>
      <c r="CN22" s="64"/>
      <c r="CO22" s="64"/>
      <c r="CP22" s="64"/>
      <c r="CQ22" s="46"/>
      <c r="CT22" s="420" t="s">
        <v>27</v>
      </c>
      <c r="CU22" s="420" t="s">
        <v>247</v>
      </c>
      <c r="CV22" s="420" t="s">
        <v>393</v>
      </c>
      <c r="CW22" s="420" t="s">
        <v>394</v>
      </c>
      <c r="CX22" s="420" t="s">
        <v>346</v>
      </c>
      <c r="CY22" s="421" t="s">
        <v>4</v>
      </c>
      <c r="CZ22" s="420" t="s">
        <v>396</v>
      </c>
      <c r="DA22" s="420" t="s">
        <v>395</v>
      </c>
      <c r="DB22" s="420" t="s">
        <v>400</v>
      </c>
      <c r="DC22" s="420" t="s">
        <v>397</v>
      </c>
      <c r="DD22" s="420" t="s">
        <v>398</v>
      </c>
      <c r="DE22" s="420" t="s">
        <v>401</v>
      </c>
      <c r="DF22" s="423" t="s">
        <v>406</v>
      </c>
      <c r="DG22" s="420" t="s">
        <v>1</v>
      </c>
      <c r="DH22" s="420" t="s">
        <v>396</v>
      </c>
      <c r="DI22" s="420" t="s">
        <v>399</v>
      </c>
      <c r="DJ22" s="420" t="s">
        <v>400</v>
      </c>
      <c r="DK22" s="420" t="s">
        <v>397</v>
      </c>
      <c r="DL22" s="420" t="s">
        <v>398</v>
      </c>
      <c r="DM22" s="420" t="s">
        <v>401</v>
      </c>
      <c r="DN22" s="423" t="s">
        <v>406</v>
      </c>
      <c r="DO22" s="362" t="s">
        <v>348</v>
      </c>
      <c r="DP22" s="422" t="s">
        <v>389</v>
      </c>
    </row>
    <row r="23" spans="1:120" ht="15.75" customHeight="1" x14ac:dyDescent="0.2">
      <c r="B23" s="105"/>
      <c r="C23" s="516"/>
      <c r="D23" s="573" t="s">
        <v>46</v>
      </c>
      <c r="E23" s="391"/>
      <c r="F23" s="392"/>
      <c r="G23" s="393"/>
      <c r="H23" s="558"/>
      <c r="I23" s="558"/>
      <c r="J23" s="881"/>
      <c r="K23" s="882"/>
      <c r="L23" s="865"/>
      <c r="M23" s="687"/>
      <c r="N23" s="687"/>
      <c r="O23" s="856"/>
      <c r="P23" s="778"/>
      <c r="Q23" s="861"/>
      <c r="R23" s="687"/>
      <c r="S23" s="698"/>
      <c r="T23" s="687"/>
      <c r="U23" s="687"/>
      <c r="V23" s="726"/>
      <c r="W23" s="726"/>
      <c r="X23" s="716"/>
      <c r="Y23" s="716"/>
      <c r="Z23" s="716"/>
      <c r="AA23" s="717"/>
      <c r="AB23" s="716"/>
      <c r="AC23" s="716"/>
      <c r="AD23" s="772"/>
      <c r="AE23" s="769"/>
      <c r="AF23" s="732"/>
      <c r="AG23" s="687"/>
      <c r="AH23" s="873"/>
      <c r="AI23" s="716"/>
      <c r="AJ23" s="716"/>
      <c r="AK23" s="716"/>
      <c r="AL23" s="716"/>
      <c r="AM23" s="716"/>
      <c r="AN23" s="716"/>
      <c r="AO23" s="716"/>
      <c r="AP23" s="829"/>
      <c r="AQ23" s="716"/>
      <c r="AR23" s="826"/>
      <c r="AS23" s="869"/>
      <c r="AT23" s="687"/>
      <c r="AU23" s="687"/>
      <c r="AV23" s="687"/>
      <c r="AW23" s="703"/>
      <c r="AX23" s="687"/>
      <c r="AY23" s="838"/>
      <c r="AZ23" s="891"/>
      <c r="BA23" s="838"/>
      <c r="BB23" s="838"/>
      <c r="BC23" s="838"/>
      <c r="BD23" s="838"/>
      <c r="BE23" s="838"/>
      <c r="BF23" s="891"/>
      <c r="BG23" s="717"/>
      <c r="BH23" s="894"/>
      <c r="BI23" s="716"/>
      <c r="BJ23" s="895"/>
      <c r="BK23" s="898"/>
      <c r="BN23" s="52" t="s">
        <v>43</v>
      </c>
      <c r="BO23" s="342" t="s">
        <v>44</v>
      </c>
      <c r="BR23" s="187"/>
      <c r="BS23" s="64"/>
      <c r="BT23" s="64"/>
      <c r="BU23" s="64"/>
      <c r="BV23" s="64"/>
      <c r="BW23" s="64"/>
      <c r="BX23" s="64"/>
      <c r="BY23" s="64"/>
      <c r="BZ23" s="138"/>
      <c r="CA23" s="83" t="s">
        <v>46</v>
      </c>
      <c r="CB23" s="726"/>
      <c r="CC23" s="726"/>
      <c r="CD23" s="896"/>
      <c r="CE23" s="724"/>
      <c r="CF23" s="887"/>
      <c r="CG23" s="888"/>
      <c r="CH23" s="728"/>
      <c r="CI23" s="728"/>
      <c r="CJ23" s="890"/>
      <c r="CL23" s="188"/>
      <c r="CM23" s="107"/>
      <c r="CN23" s="107"/>
      <c r="CO23" s="64"/>
      <c r="CP23" s="64"/>
      <c r="CY23" s="367"/>
      <c r="DF23" s="367"/>
      <c r="DG23" s="46"/>
      <c r="DH23" s="46"/>
      <c r="DI23" s="46"/>
      <c r="DN23" s="367"/>
      <c r="DO23" s="367"/>
      <c r="DP23" s="375"/>
    </row>
    <row r="24" spans="1:120" x14ac:dyDescent="0.2">
      <c r="A24" s="107"/>
      <c r="B24" s="450"/>
      <c r="C24" s="517">
        <f>BO24</f>
        <v>10</v>
      </c>
      <c r="D24" s="522">
        <v>1</v>
      </c>
      <c r="E24" s="528"/>
      <c r="F24" s="453"/>
      <c r="G24" s="454"/>
      <c r="H24" s="559"/>
      <c r="I24" s="455"/>
      <c r="J24" s="541"/>
      <c r="K24" s="448"/>
      <c r="L24" s="531"/>
      <c r="M24" s="489"/>
      <c r="N24" s="464"/>
      <c r="O24" s="490"/>
      <c r="P24" s="608"/>
      <c r="Q24" s="497"/>
      <c r="R24" s="464"/>
      <c r="S24" s="490"/>
      <c r="T24" s="670" t="str">
        <f t="shared" ref="T24:T87" si="0">AP24</f>
        <v/>
      </c>
      <c r="U24" s="657" t="str">
        <f>AQ24</f>
        <v/>
      </c>
      <c r="V24" s="150" t="str">
        <f t="shared" ref="V24:V55" si="1">IF(ISNUMBER(N24),(N24/0.95),IF(ISNUMBER(O24),O24,IF(ISTEXT(L24),VLOOKUP(L24,Afactors,2,TRUE),"")))</f>
        <v/>
      </c>
      <c r="W24" s="53" t="str">
        <f t="shared" ref="W24:W55" si="2">IF(ISNUMBER(R24),(R24/0.95),IF(ISNUMBER(S24),S24,IF(ISTEXT(P24),VLOOKUP(P24,Afactors,2,FALSE),"")))</f>
        <v/>
      </c>
      <c r="X24" s="54" t="b">
        <f>OR(ISNUMBER(V24),ISNUMBER(W24))</f>
        <v>0</v>
      </c>
      <c r="Y24" s="54" t="b">
        <f>AND(ISNUMBER(V24),ISNUMBER(W24))</f>
        <v>0</v>
      </c>
      <c r="Z24" s="54" t="b">
        <f>ISNUMBER(CG24)</f>
        <v>0</v>
      </c>
      <c r="AA24" s="53" t="str">
        <f>IF(OR(ISNUMBER(V24),ISNUMBER(W24)),SMALL(V24:W24,1),"")</f>
        <v/>
      </c>
      <c r="AB24" s="54" t="str">
        <f t="shared" ref="AB24:AB87" si="3">IF(Y24,SMALL(V24:W24,2),"")</f>
        <v/>
      </c>
      <c r="AC24" s="53" t="str">
        <f t="shared" ref="AC24:AC87" si="4">IF(Z24,CE24/CG24,"")</f>
        <v/>
      </c>
      <c r="AD24" s="200" t="str">
        <f t="shared" ref="AD24:AD87" si="5">IF(AND(X24,Z24,AL24),AC24/V24,IF(Z24,AC24,IF(AND(X24,AL24),CE24/V24,IF(AND(NOT(X24),NOT(Z24)),CE24,""))))</f>
        <v/>
      </c>
      <c r="AE24" s="53" t="str">
        <f>IF(Y24,(AA24*(AB24+((1-AB24)/2))),"")</f>
        <v/>
      </c>
      <c r="AF24" s="201" t="e">
        <f t="shared" ref="AF24:AF55" si="6">IF(AND(Y24,Z24),IF(P24=FixedDim,IF(ISNUMBER(R24),AC24/AE24,""),AC24/AE24),IF(AND(Y24,P24=FixedDim,ISNUMBER(R24)),CE24/AE24,IF(AND(Y24,P24=FixedDim,ISBLANK(R24)),"",CE24/AE24)))</f>
        <v>#VALUE!</v>
      </c>
      <c r="AG24" s="352" t="b">
        <f>OR(AND(NOT(ISBLANK(E24)),AH24),COUNTA(E24:S24)=0)</f>
        <v>1</v>
      </c>
      <c r="AH24" s="352" t="b">
        <f>AND(COUNTA(E24)&gt;0,ISNUMBER(F24),OR(COUNT(G24:H24)=0,COUNT(G24:H24)=2),ISNUMBER(I24),ISTEXT(J24))</f>
        <v>0</v>
      </c>
      <c r="AI24" s="55" t="b">
        <f>NOT(COUNTBLANK(E24:J24)=6)</f>
        <v>0</v>
      </c>
      <c r="AJ24" s="55" t="b">
        <f>COUNTBLANK(E24:J24)=6</f>
        <v>1</v>
      </c>
      <c r="AK24" s="55" t="b">
        <f>IF(AND(COUNTBLANK(E24:J24)=6,OR(AH25:AH123)),NOT(AH24))</f>
        <v>0</v>
      </c>
      <c r="AL24" s="55" t="str">
        <f t="shared" ref="AL24:AL55" si="7">IF(ISTEXT(L24),OR(AND(OR(L24=FixedDim,L24=ManualDime,L24=ManualDimf,L24=ProgDim),OR(ISNUMBER(M24),ISNUMBER(N24),NOT(ISNUMBER(O24)))),AND(L24=DynamicDim,ISNUMBER(O24),NOT(ISNUMBER(M24)),NOT(ISNUMBER(N24))),AND(VLOOKUP(L24,Afactors,3,TRUE),AM24)),IF(AM24,"",FALSE))</f>
        <v/>
      </c>
      <c r="AM24" s="55" t="b">
        <f t="shared" ref="AM24:AM87" si="8">AND(ISBLANK(M24),ISBLANK(N24),ISBLANK(O24))</f>
        <v>1</v>
      </c>
      <c r="AN24" s="55" t="str">
        <f t="shared" ref="AN24:AN55" si="9">IF(AND(ISTEXT(P24),ISTEXT(L24)),OR(AND(OR(P24=FixedDim, P24=ManualDime, P24=ManualDimf, P24=ProgDim),ISNUMBER(Q24),NOT(ISNUMBER(S24))),AND(P24=DynamicDim,ISNUMBER(S24),NOT(ISNUMBER(R24)),NOT(ISNUMBER(Q24))),AND(VLOOKUP(P24,Afactors,3,TRUE),AO24)),IF(ISTEXT(L24),IF(AO24,"",FALSE),IF(ISTEXT(P24),FALSE,"")))</f>
        <v/>
      </c>
      <c r="AO24" s="55" t="b">
        <f>AND(ISBLANK(Q24),ISBLANK(R24),ISBLANK(S24))</f>
        <v>1</v>
      </c>
      <c r="AP24" s="353" t="str">
        <f>IF(AND(AG24,AH24,AL24,AN24),IF(ISNUMBER(AB24),ROUND(AF24,0),ROUND(AD24,0)),"")</f>
        <v/>
      </c>
      <c r="AQ24" s="55" t="str">
        <f t="shared" ref="AQ24:AQ87" si="10">IF(AND(AG24,AH24,AL24,AN24),BJ24,"")</f>
        <v/>
      </c>
      <c r="AR24" s="202">
        <f>I24</f>
        <v>0</v>
      </c>
      <c r="AS24" s="202" t="str">
        <f>T24</f>
        <v/>
      </c>
      <c r="AT24" s="656" t="str">
        <f>IF(CT24&lt;&gt;"OK",CT24,IF(CU24&lt;&gt;"OK",CU24,IF(CV24&lt;&gt;"OK",CV24,IF(CW24&lt;&gt;"OK",CW24,IF(CX24&lt;&gt;"OK",CX24,IF(CY24&lt;&gt;"OK",CY24,AU24))))))</f>
        <v/>
      </c>
      <c r="AU24" s="656" t="str">
        <f>IF(CZ24&lt;&gt;"OK",CZ24,IF(DA24&lt;&gt;"OK",DA24,IF(DB24&lt;&gt;"OK",DB24,IF(DC24&lt;&gt;"OK",DC24,IF(DD24&lt;&gt;"OK",DD24,IF(DE24&lt;&gt;"OK",DE24,IF(DF24&lt;&gt;"OK",DF24,AV24)))))))</f>
        <v/>
      </c>
      <c r="AV24" s="656" t="str">
        <f>IF(DG24&lt;&gt;"OK",DG24,IF(DH24&lt;&gt;"OK",DH24,IF(DI24&lt;&gt;"OK",DI24,IF(DJ24&lt;&gt;"OK",DJ24,IF(DK24&lt;&gt;"OK",DK24,IF(DL24&lt;&gt;"OK",DL24,IF(DM24&lt;&gt;"OK",DM24,IF(DN24&lt;&gt;"OK",DN24,IF(DP24&lt;&gt;"OK",DP24,"")))))))))</f>
        <v/>
      </c>
      <c r="AW24" s="840" t="str">
        <f>IF(AND(COUNTA(DescriptionOne,ClassificationOne)=2,COUNTIF(Y24:Y123,TRUE)&gt;0),"Two adjustment factors have been used. Ensure that they are for different but compatible control devices.","")</f>
        <v/>
      </c>
      <c r="AX24" s="843" t="str">
        <f>IF(AND(COUNTA(DescriptionOne,ClassificationOne)=2,COUNTIF(Y24:Y123,TRUE)&gt;0),"Advisory Note","")</f>
        <v/>
      </c>
      <c r="AY24" s="487" t="str">
        <f>IF(G24=0,"n/a",G24&gt;=2*PI()*(F24/PI())^0.5)</f>
        <v>n/a</v>
      </c>
      <c r="AZ24" s="483" t="b">
        <f t="shared" ref="AZ24:AZ55" si="11">AND(AG24,AH24,I24&gt;CJ24,Passcheck,InputIssuesOne=0,TopInputsOKOne)</f>
        <v>0</v>
      </c>
      <c r="BA24" s="363" t="b">
        <f t="shared" ref="BA24:BA55" si="12">AND(AG24,AH24,AL24,AN24,I24&lt;=CJ24,Passcheck,InputIssuesOne=0,TopInputsOKOne)</f>
        <v>0</v>
      </c>
      <c r="BB24" s="363" t="b">
        <f t="shared" ref="BB24:BB55" si="13">AND(AG24,AH24,AL24,AN24,I24&gt;CJ24,FailCheck,InputIssuesOne=0,TopInputsOKOne)</f>
        <v>0</v>
      </c>
      <c r="BC24" s="484" t="b">
        <f t="shared" ref="BC24:BC55" si="14">AND(AG24,AH24,I24&lt;=CJ24,InputIssuesOne=0,TopInputsOKOne)</f>
        <v>0</v>
      </c>
      <c r="BD24" s="483" t="b">
        <f t="shared" ref="BD24:BD55" si="15">AND(AG24,AH24,AL24,AN24,Passcheck,InputIssuesOne=0,TopInputsOKOne)</f>
        <v>0</v>
      </c>
      <c r="BE24" s="363" t="b">
        <f t="shared" ref="BE24:BE55" si="16">AND(AG24,AH24,AL24,AN24,FailCheck,InputIssuesOne=0,TopInputsOKOne)</f>
        <v>0</v>
      </c>
      <c r="BF24" s="484" t="b">
        <f t="shared" ref="BF24:BF55" si="17">DO24&gt;0</f>
        <v>0</v>
      </c>
      <c r="BG24" s="485" t="str">
        <f>IF(AH24,AR24/ADIPLone,"")</f>
        <v/>
      </c>
      <c r="BH24" s="364" t="str">
        <f>IF(AH24,percentage,"")</f>
        <v/>
      </c>
      <c r="BI24" s="365" t="str">
        <f>IF(AH24,MIPDLONE&gt;=ADIPLone,"")</f>
        <v/>
      </c>
      <c r="BJ24" s="366" t="str">
        <f>IF(AND(AH24,AL24,AN24),TEXT(BG24,"0%")&amp;" of "&amp;TEXT(BH24*100,"General")&amp;"%","")</f>
        <v/>
      </c>
      <c r="BN24" s="89">
        <v>1</v>
      </c>
      <c r="BO24" s="89">
        <f t="shared" ref="BO24:BO87" si="18">IF(RowsPreferredOne&gt;=BN24,RowsPreferredOne,"-")</f>
        <v>10</v>
      </c>
      <c r="BR24" s="187"/>
      <c r="BS24" s="64"/>
      <c r="BT24" s="64"/>
      <c r="BU24" s="64"/>
      <c r="BV24" s="64"/>
      <c r="BW24" s="64"/>
      <c r="BX24" s="64"/>
      <c r="BY24" s="64"/>
      <c r="CA24" s="137">
        <f>D24</f>
        <v>1</v>
      </c>
      <c r="CB24" s="394">
        <f>E24</f>
        <v>0</v>
      </c>
      <c r="CC24" s="394">
        <f>J24</f>
        <v>0</v>
      </c>
      <c r="CD24" s="354" t="str">
        <f t="shared" ref="CD24:CD55" si="19">IF(ISBLANK(J24),"",VLOOKUP(J24,SpaceS1,5,FALSE))</f>
        <v/>
      </c>
      <c r="CE24" s="355" t="str">
        <f t="shared" ref="CE24:CE55" si="20">IF(ISBLANK(J24),"",ROUND(VLOOKUP(J24,SpaceS1,5,FALSE)*F24,0))</f>
        <v/>
      </c>
      <c r="CF24" s="356" t="str">
        <f>IF(ISBLANK(H24),"",ROUND(F24/(H24*G24),2))</f>
        <v/>
      </c>
      <c r="CG24" s="357" t="str">
        <f>IF(CF24&lt;1.5,ROUND(0.5+CF24/3,2),"")</f>
        <v/>
      </c>
      <c r="CH24" s="357" t="str">
        <f t="shared" ref="CH24:CH55" si="21">IF(ISNUMBER(N24),(N24/0.95),IF(ISNUMBER(O24),O24,IF(ISTEXT(L24),VLOOKUP(L24,Afactors,2,FALSE),"")))</f>
        <v/>
      </c>
      <c r="CI24" s="357" t="str">
        <f t="shared" ref="CI24:CI55" si="22">IF(ISNUMBER(R24),(R24/0.95),IF(ISNUMBER(S24),S24,IF(ISTEXT(P24),VLOOKUP(P24,Afactors,2,FALSE),"")))</f>
        <v/>
      </c>
      <c r="CJ24" s="355" t="str">
        <f>IF(AI24=TRUE,IF(ISNUMBER(AB24),ROUND(AF24,0),ROUND(AD24,0)),"")</f>
        <v/>
      </c>
      <c r="CK24" s="46"/>
      <c r="CL24" s="188"/>
      <c r="CM24" s="107"/>
      <c r="CN24" s="107"/>
      <c r="CO24" s="64"/>
      <c r="CP24" s="64"/>
      <c r="CT24" s="373" t="str">
        <f>IF(AND(COUNTA(DescriptionOne,ClassificationOne)=2,ISBLANK(E24),COUNTA(F24:S24)&gt;0),"Enter Description","OK")</f>
        <v>OK</v>
      </c>
      <c r="CU24" s="373" t="str">
        <f>IF(AND(COUNTA(DescriptionOne,ClassificationOne)=2,COUNTA(E24:S24)&gt;0,ISBLANK(F24)),"Enter Floor area of the space","OK")</f>
        <v>OK</v>
      </c>
      <c r="CV24" s="373" t="str">
        <f>IF(AND(COUNTA(DescriptionOne,ClassificationOne)=2,COUNTA(E24:S24)&gt;0,ISBLANK(G24),H24&gt;0),"Enter Perimeter or clear height","OK")</f>
        <v>OK</v>
      </c>
      <c r="CW24" s="373" t="str">
        <f>IF(AND(COUNTA(DescriptionOne,ClassificationOne)=2,COUNTA(E24:S24)&gt;0,G24&gt;0,ISBLANK(H24)),"Enter Floor to ceiling height","OK")</f>
        <v>OK</v>
      </c>
      <c r="CX24" s="373" t="str">
        <f>IF(AND(COUNTA(DescriptionOne,ClassificationOne)=2,COUNTA(E24:H24)&gt;1,ISBLANK(I24)),"Enter Design Illumination Power","OK")</f>
        <v>OK</v>
      </c>
      <c r="CY24" s="374" t="str">
        <f t="shared" ref="CY24:CY55" si="23">IF(AND(COUNTA(DescriptionOne,ClassificationOne)=2,COUNTA(E24:S24)&gt;0,ISBLANK(J24)),"Enter Space","OK")</f>
        <v>OK</v>
      </c>
      <c r="CZ24" s="373" t="str">
        <f t="shared" ref="CZ24:CZ55" si="24">IF(AND(COUNTA(DescriptionOne,ClassificationOne)=2,COUNTA(E24:S24)&gt;0,OR(L24=FixedDim,L24=ManualDime,L24=ManualDimf,L24=ProgDim),ISBLANK(M24)),"Enter % of floor area controlled","OK")</f>
        <v>OK</v>
      </c>
      <c r="DA24" s="373" t="str">
        <f t="shared" ref="DA24:DA55" si="25">IF(AND(COUNTA(DescriptionOne,ClassificationOne)=2,COUNTA(E24:S24)&gt;0,L24=FixedDim,M24&gt;0,ISBLANK(N24)),"Enter dimmed % of full power","OK")</f>
        <v>OK</v>
      </c>
      <c r="DB24" s="373" t="str">
        <f t="shared" ref="DB24:DB55" si="26">IF(AND(COUNTA(M24)&gt;0, NOT(OR(L24=FixedDim,L24=ManualDime,L24=ManualDimf,L24=ProgDim))), "Adjustment factor (e), (f), or (k) is missing", "OK")</f>
        <v>OK</v>
      </c>
      <c r="DC24" s="373" t="str">
        <f t="shared" ref="DC24:DC55" si="27">IF(OR(L24=eNA,L24=fNA,L24=jNA),"Factor N/A to this class of building",IF(AND(VLOOKUP(L24,Afactors,3,FALSE),ISNUMBER(O24)),"Adjustment Factor (j) is missing","OK"))</f>
        <v>OK</v>
      </c>
      <c r="DD24" s="373" t="str">
        <f t="shared" ref="DD24:DD55" si="28">IF(AND(L24=DynamicDim,O24=0),"Enter Lumen Depreciation Factor","OK")</f>
        <v>OK</v>
      </c>
      <c r="DE24" s="373" t="str">
        <f t="shared" ref="DE24:DE55" si="29">IF(AND(L24=DynamicDim,COUNTA(M24,N24)&gt;0),"Delete Fixed Dimming % Values","OK")</f>
        <v>OK</v>
      </c>
      <c r="DF24" s="374" t="str">
        <f t="shared" ref="DF24:DF55" si="30">IF(AND(L24=FixedDim,O24&gt;0),"Delete Lumen Depreciation Factor","OK")</f>
        <v>OK</v>
      </c>
      <c r="DG24" s="373" t="str">
        <f>IF(AND(ISTEXT(P24),NOT(ISTEXT(L24))),"Adjustment Factor 1 is missing","OK")</f>
        <v>OK</v>
      </c>
      <c r="DH24" s="373" t="str">
        <f t="shared" ref="DH24:DH55" si="31">IF(AND(COUNTA(DescriptionOne,ClassificationOne)=2,COUNTA(E24:S24)&gt;0,OR(P24=FixedDim,P24=ManualDime,P24=ManualDimf,P24=ProgDim),ISBLANK(Q24)),"Enter % of floor area controlled","OK")</f>
        <v>OK</v>
      </c>
      <c r="DI24" s="373" t="str">
        <f t="shared" ref="DI24:DI55" si="32">IF(AND(COUNTA(DescriptionOne,ClassificationOne)=2,COUNTA(E24:S24)&gt;0,P24=FixedDim,Q24&gt;0,ISBLANK(R24)),"Enter dimmed % of full power","OK")</f>
        <v>OK</v>
      </c>
      <c r="DJ24" s="373" t="str">
        <f t="shared" ref="DJ24:DJ55" si="33">IF(OR(P24=eNA,P24=fNA,P24=jNA),"Factor N/A to this class of building",IF(AND(COUNTA(Q24)&gt;0,NOT(OR(P24=FixedDim,P24=ManualDime,P24=ManualDimf,P24=ProgDim))),"Adjustment Factor (e), (g), or (k) is missing","OK"))</f>
        <v>OK</v>
      </c>
      <c r="DK24" s="373" t="str">
        <f t="shared" ref="DK24:DK55" si="34">IF(AND(VLOOKUP(P24,Afactors,3,FALSE),ISNUMBER(S24)),"Adjustment Factor (j) is missing.","OK")</f>
        <v>OK</v>
      </c>
      <c r="DL24" s="373" t="str">
        <f t="shared" ref="DL24:DL55" si="35">IF(AND(P24=DynamicDim,S24=0),"Enter Lumen Depreciation Factor","OK")</f>
        <v>OK</v>
      </c>
      <c r="DM24" s="373" t="str">
        <f t="shared" ref="DM24:DM55" si="36">IF(AND(P24=DynamicDim,COUNTA(Q24:R24)&gt;0),"Delete Fixed Dimming % Values","OK")</f>
        <v>OK</v>
      </c>
      <c r="DN24" s="374" t="str">
        <f t="shared" ref="DN24:DN55" si="37">IF(AND(P24=FixedDim,S24&gt;0),"Delete Lumen Depreciation Factor","OK")</f>
        <v>OK</v>
      </c>
      <c r="DO24" s="377">
        <f>COUNTIF(CT24:DN24,"&lt;&gt;OK")</f>
        <v>0</v>
      </c>
      <c r="DP24" s="376" t="str">
        <f>IF(AK24,"ROW SKIPPED (OK if intentional)","OK")</f>
        <v>OK</v>
      </c>
    </row>
    <row r="25" spans="1:120" x14ac:dyDescent="0.2">
      <c r="B25" s="105"/>
      <c r="C25" s="518">
        <f t="shared" ref="C25:C88" si="38">BO25</f>
        <v>10</v>
      </c>
      <c r="D25" s="522">
        <v>2</v>
      </c>
      <c r="E25" s="528"/>
      <c r="F25" s="642"/>
      <c r="G25" s="454"/>
      <c r="H25" s="112"/>
      <c r="I25" s="455"/>
      <c r="J25" s="542"/>
      <c r="K25" s="275"/>
      <c r="L25" s="532"/>
      <c r="M25" s="491"/>
      <c r="N25" s="492"/>
      <c r="O25" s="493"/>
      <c r="P25" s="609"/>
      <c r="Q25" s="463"/>
      <c r="R25" s="492"/>
      <c r="S25" s="493"/>
      <c r="T25" s="671" t="str">
        <f t="shared" si="0"/>
        <v/>
      </c>
      <c r="U25" s="658" t="str">
        <f t="shared" ref="U25:U88" si="39">AQ25</f>
        <v/>
      </c>
      <c r="V25" s="150" t="str">
        <f t="shared" si="1"/>
        <v/>
      </c>
      <c r="W25" s="53" t="str">
        <f t="shared" si="2"/>
        <v/>
      </c>
      <c r="X25" s="54" t="b">
        <f t="shared" ref="X25:X88" si="40">OR(ISNUMBER(V25),ISNUMBER(W25))</f>
        <v>0</v>
      </c>
      <c r="Y25" s="54" t="b">
        <f t="shared" ref="Y25:Y88" si="41">AND(ISNUMBER(V25),ISNUMBER(W25))</f>
        <v>0</v>
      </c>
      <c r="Z25" s="54" t="b">
        <f>ISNUMBER(CG25)</f>
        <v>0</v>
      </c>
      <c r="AA25" s="53" t="str">
        <f t="shared" ref="AA25:AA88" si="42">IF(OR(ISNUMBER(V25),ISNUMBER(W25)),SMALL(V25:W25,1),"")</f>
        <v/>
      </c>
      <c r="AB25" s="54" t="str">
        <f t="shared" si="3"/>
        <v/>
      </c>
      <c r="AC25" s="53" t="str">
        <f>IF(Z25,CE25/CG25,"")</f>
        <v/>
      </c>
      <c r="AD25" s="200" t="str">
        <f t="shared" si="5"/>
        <v/>
      </c>
      <c r="AE25" s="53" t="str">
        <f>IF(Y25,(AA25*(AB25+((1-AB25)/2))),"")</f>
        <v/>
      </c>
      <c r="AF25" s="201" t="e">
        <f t="shared" si="6"/>
        <v>#VALUE!</v>
      </c>
      <c r="AG25" s="352" t="b">
        <f>OR(AND(NOT(ISBLANK(E25)),AH25),COUNTA(E25:S25)=0)</f>
        <v>1</v>
      </c>
      <c r="AH25" s="352" t="b">
        <f>AND(COUNTA(E25)&gt;0,ISNUMBER(F25),OR(COUNT(G25:H25)=0,COUNT(G25:H25)=2),ISNUMBER(I25),ISTEXT(J25))</f>
        <v>0</v>
      </c>
      <c r="AI25" s="55" t="b">
        <f>NOT(COUNTBLANK(E25:J25)=6)</f>
        <v>0</v>
      </c>
      <c r="AJ25" s="55" t="b">
        <f>COUNTBLANK(E25:J25)=6</f>
        <v>1</v>
      </c>
      <c r="AK25" s="55" t="b">
        <f>IF(AND(COUNTBLANK(E25:J25)=6,OR(AH26:AH123)),NOT(AH25))</f>
        <v>0</v>
      </c>
      <c r="AL25" s="55" t="str">
        <f t="shared" si="7"/>
        <v/>
      </c>
      <c r="AM25" s="55" t="b">
        <f t="shared" si="8"/>
        <v>1</v>
      </c>
      <c r="AN25" s="55" t="str">
        <f t="shared" si="9"/>
        <v/>
      </c>
      <c r="AO25" s="55" t="b">
        <f>AND(ISBLANK(Q25),ISBLANK(R25),ISBLANK(S25))</f>
        <v>1</v>
      </c>
      <c r="AP25" s="353" t="str">
        <f t="shared" ref="AP25:AP88" si="43">IF(AND(AG25,AH25,AL25,AN25),IF(ISNUMBER(AB25),ROUND(AF25,0),ROUND(AD25,0)),"")</f>
        <v/>
      </c>
      <c r="AQ25" s="55" t="str">
        <f t="shared" si="10"/>
        <v/>
      </c>
      <c r="AR25" s="202">
        <f t="shared" ref="AR25:AR88" si="44">I25</f>
        <v>0</v>
      </c>
      <c r="AS25" s="202" t="str">
        <f t="shared" ref="AS25:AS88" si="45">T25</f>
        <v/>
      </c>
      <c r="AT25" s="656" t="str">
        <f t="shared" ref="AT25:AT88" si="46">IF(CT25&lt;&gt;"OK",CT25,IF(CU25&lt;&gt;"OK",CU25,IF(CV25&lt;&gt;"OK",CV25,IF(CW25&lt;&gt;"OK",CW25,IF(CX25&lt;&gt;"OK",CX25,IF(CY25&lt;&gt;"OK",CY25,AU25))))))</f>
        <v/>
      </c>
      <c r="AU25" s="656" t="str">
        <f t="shared" ref="AU25:AU88" si="47">IF(CZ25&lt;&gt;"OK",CZ25,IF(DA25&lt;&gt;"OK",DA25,IF(DB25&lt;&gt;"OK",DB25,IF(DC25&lt;&gt;"OK",DC25,IF(DD25&lt;&gt;"OK",DD25,IF(DE25&lt;&gt;"OK",DE25,IF(DF25&lt;&gt;"OK",DF25,AV25)))))))</f>
        <v/>
      </c>
      <c r="AV25" s="656" t="str">
        <f t="shared" ref="AV25:AV88" si="48">IF(DG25&lt;&gt;"OK",DG25,IF(DH25&lt;&gt;"OK",DH25,IF(DI25&lt;&gt;"OK",DI25,IF(DJ25&lt;&gt;"OK",DJ25,IF(DK25&lt;&gt;"OK",DK25,IF(DL25&lt;&gt;"OK",DL25,IF(DM25&lt;&gt;"OK",DM25,IF(DN25&lt;&gt;"OK",DN25,IF(DP25&lt;&gt;"OK",DP25,"")))))))))</f>
        <v/>
      </c>
      <c r="AW25" s="841"/>
      <c r="AX25" s="844"/>
      <c r="AY25" s="487" t="str">
        <f t="shared" ref="AY25:AY88" si="49">IF(G25=0,"n/a",G25&gt;=2*PI()*(F25/PI())^0.5)</f>
        <v>n/a</v>
      </c>
      <c r="AZ25" s="483" t="b">
        <f t="shared" si="11"/>
        <v>0</v>
      </c>
      <c r="BA25" s="363" t="b">
        <f t="shared" si="12"/>
        <v>0</v>
      </c>
      <c r="BB25" s="363" t="b">
        <f t="shared" si="13"/>
        <v>0</v>
      </c>
      <c r="BC25" s="484" t="b">
        <f t="shared" si="14"/>
        <v>0</v>
      </c>
      <c r="BD25" s="483" t="b">
        <f t="shared" si="15"/>
        <v>0</v>
      </c>
      <c r="BE25" s="363" t="b">
        <f t="shared" si="16"/>
        <v>0</v>
      </c>
      <c r="BF25" s="484" t="b">
        <f t="shared" si="17"/>
        <v>0</v>
      </c>
      <c r="BG25" s="485" t="str">
        <f t="shared" ref="BG25:BG88" si="50">IF(AH25,AR25/ADIPLone,"")</f>
        <v/>
      </c>
      <c r="BH25" s="364" t="str">
        <f t="shared" ref="BH25:BH88" si="51">IF(AH25,percentage,"")</f>
        <v/>
      </c>
      <c r="BI25" s="365" t="str">
        <f t="shared" ref="BI25:BI88" si="52">IF(AH25,MIPDLONE&gt;=ADIPLone,"")</f>
        <v/>
      </c>
      <c r="BJ25" s="366" t="str">
        <f t="shared" ref="BJ25:BJ88" si="53">IF(AND(AH25,AL25,AN25),TEXT(BG25,"0%")&amp;" of "&amp;TEXT(BH25*100,"General")&amp;"%","")</f>
        <v/>
      </c>
      <c r="BN25" s="90">
        <v>2</v>
      </c>
      <c r="BO25" s="90">
        <f t="shared" si="18"/>
        <v>10</v>
      </c>
      <c r="BR25" s="187"/>
      <c r="BS25" s="64"/>
      <c r="BT25" s="64"/>
      <c r="BU25" s="64"/>
      <c r="BV25" s="64"/>
      <c r="BW25" s="64"/>
      <c r="BX25" s="64"/>
      <c r="BY25" s="64"/>
      <c r="CA25" s="137">
        <f t="shared" ref="CA25:CA88" si="54">D25</f>
        <v>2</v>
      </c>
      <c r="CB25" s="394">
        <f t="shared" ref="CB25:CB88" si="55">E25</f>
        <v>0</v>
      </c>
      <c r="CC25" s="394">
        <f t="shared" ref="CC25:CC88" si="56">J25</f>
        <v>0</v>
      </c>
      <c r="CD25" s="354" t="str">
        <f t="shared" si="19"/>
        <v/>
      </c>
      <c r="CE25" s="355" t="str">
        <f t="shared" si="20"/>
        <v/>
      </c>
      <c r="CF25" s="356" t="str">
        <f t="shared" ref="CF25:CF88" si="57">IF(ISBLANK(H25),"",ROUND(F25/(H25*G25),2))</f>
        <v/>
      </c>
      <c r="CG25" s="357" t="str">
        <f t="shared" ref="CG25:CG88" si="58">IF(CF25&lt;1.5,ROUND(0.5+CF25/3,2),"")</f>
        <v/>
      </c>
      <c r="CH25" s="357" t="str">
        <f t="shared" si="21"/>
        <v/>
      </c>
      <c r="CI25" s="357" t="str">
        <f t="shared" si="22"/>
        <v/>
      </c>
      <c r="CJ25" s="355" t="str">
        <f t="shared" ref="CJ25:CJ88" si="59">IF(AI25=TRUE,IF(ISNUMBER(AB25),ROUND(AF25,0),ROUND(AD25,0)),"")</f>
        <v/>
      </c>
      <c r="CK25" s="46"/>
      <c r="CL25" s="188"/>
      <c r="CM25" s="107"/>
      <c r="CN25" s="107"/>
      <c r="CO25" s="64"/>
      <c r="CP25" s="64"/>
      <c r="CT25" s="373" t="str">
        <f t="shared" ref="CT25:CT88" si="60">IF(AND(COUNTA(DescriptionOne,ClassificationOne)=2,ISBLANK(E25),COUNTA(F25:S25)&gt;0),"Enter Description","OK")</f>
        <v>OK</v>
      </c>
      <c r="CU25" s="373" t="str">
        <f t="shared" ref="CU25:CU88" si="61">IF(AND(COUNTA(DescriptionOne,ClassificationOne)=2,COUNTA(E25:S25)&gt;0,ISBLANK(F25)),"Enter Floor area of the space","OK")</f>
        <v>OK</v>
      </c>
      <c r="CV25" s="373" t="str">
        <f t="shared" ref="CV25:CV88" si="62">IF(AND(COUNTA(DescriptionOne,ClassificationOne)=2,COUNTA(E25:S25)&gt;0,ISBLANK(G25),H25&gt;0),"Enter Perimeter or clear height","OK")</f>
        <v>OK</v>
      </c>
      <c r="CW25" s="373" t="str">
        <f t="shared" ref="CW25:CW88" si="63">IF(AND(COUNTA(DescriptionOne,ClassificationOne)=2,COUNTA(E25:S25)&gt;0,G25&gt;0,ISBLANK(H25)),"Enter Floor to ceiling height","OK")</f>
        <v>OK</v>
      </c>
      <c r="CX25" s="373" t="str">
        <f t="shared" ref="CX25:CX88" si="64">IF(AND(COUNTA(DescriptionOne,ClassificationOne)=2,COUNTA(E25:H25)&gt;1,ISBLANK(I25)),"Enter Design Illumination Power","OK")</f>
        <v>OK</v>
      </c>
      <c r="CY25" s="374" t="str">
        <f t="shared" si="23"/>
        <v>OK</v>
      </c>
      <c r="CZ25" s="373" t="str">
        <f t="shared" si="24"/>
        <v>OK</v>
      </c>
      <c r="DA25" s="373" t="str">
        <f t="shared" si="25"/>
        <v>OK</v>
      </c>
      <c r="DB25" s="373" t="str">
        <f t="shared" si="26"/>
        <v>OK</v>
      </c>
      <c r="DC25" s="373" t="str">
        <f t="shared" si="27"/>
        <v>OK</v>
      </c>
      <c r="DD25" s="373" t="str">
        <f t="shared" si="28"/>
        <v>OK</v>
      </c>
      <c r="DE25" s="373" t="str">
        <f t="shared" si="29"/>
        <v>OK</v>
      </c>
      <c r="DF25" s="374" t="str">
        <f t="shared" si="30"/>
        <v>OK</v>
      </c>
      <c r="DG25" s="373" t="str">
        <f t="shared" ref="DG25:DG88" si="65">IF(AND(ISTEXT(P25),NOT(ISTEXT(L25))),"Adjustment Factor 1 is missing","OK")</f>
        <v>OK</v>
      </c>
      <c r="DH25" s="373" t="str">
        <f t="shared" si="31"/>
        <v>OK</v>
      </c>
      <c r="DI25" s="373" t="str">
        <f t="shared" si="32"/>
        <v>OK</v>
      </c>
      <c r="DJ25" s="373" t="str">
        <f t="shared" si="33"/>
        <v>OK</v>
      </c>
      <c r="DK25" s="373" t="str">
        <f t="shared" si="34"/>
        <v>OK</v>
      </c>
      <c r="DL25" s="373" t="str">
        <f t="shared" si="35"/>
        <v>OK</v>
      </c>
      <c r="DM25" s="373" t="str">
        <f t="shared" si="36"/>
        <v>OK</v>
      </c>
      <c r="DN25" s="374" t="str">
        <f t="shared" si="37"/>
        <v>OK</v>
      </c>
      <c r="DO25" s="377">
        <f t="shared" ref="DO25:DO88" si="66">COUNTIF(CT25:DN25,"&lt;&gt;OK")</f>
        <v>0</v>
      </c>
      <c r="DP25" s="376" t="str">
        <f t="shared" ref="DP25:DP88" si="67">IF(AK25,"ROW SKIPPED (OK if intentional)","OK")</f>
        <v>OK</v>
      </c>
    </row>
    <row r="26" spans="1:120" x14ac:dyDescent="0.2">
      <c r="B26" s="105"/>
      <c r="C26" s="518">
        <f t="shared" si="38"/>
        <v>10</v>
      </c>
      <c r="D26" s="522">
        <v>3</v>
      </c>
      <c r="E26" s="528"/>
      <c r="F26" s="642"/>
      <c r="G26" s="454"/>
      <c r="H26" s="112"/>
      <c r="I26" s="455"/>
      <c r="J26" s="542"/>
      <c r="K26" s="259"/>
      <c r="L26" s="533"/>
      <c r="M26" s="491"/>
      <c r="N26" s="492"/>
      <c r="O26" s="493"/>
      <c r="P26" s="609"/>
      <c r="Q26" s="463"/>
      <c r="R26" s="492"/>
      <c r="S26" s="493"/>
      <c r="T26" s="671" t="str">
        <f t="shared" si="0"/>
        <v/>
      </c>
      <c r="U26" s="658" t="str">
        <f t="shared" si="39"/>
        <v/>
      </c>
      <c r="V26" s="150" t="str">
        <f t="shared" si="1"/>
        <v/>
      </c>
      <c r="W26" s="53" t="str">
        <f t="shared" si="2"/>
        <v/>
      </c>
      <c r="X26" s="54" t="b">
        <f t="shared" si="40"/>
        <v>0</v>
      </c>
      <c r="Y26" s="54" t="b">
        <f t="shared" si="41"/>
        <v>0</v>
      </c>
      <c r="Z26" s="54" t="b">
        <f t="shared" ref="Z26:Z88" si="68">ISNUMBER(CG26)</f>
        <v>0</v>
      </c>
      <c r="AA26" s="53" t="str">
        <f>IF(OR(ISNUMBER(V26),ISNUMBER(W26)),SMALL(V26:W26,1),"")</f>
        <v/>
      </c>
      <c r="AB26" s="54" t="str">
        <f t="shared" si="3"/>
        <v/>
      </c>
      <c r="AC26" s="53" t="str">
        <f t="shared" si="4"/>
        <v/>
      </c>
      <c r="AD26" s="200" t="str">
        <f t="shared" si="5"/>
        <v/>
      </c>
      <c r="AE26" s="53" t="str">
        <f>IF(Y26,(AA26*(AB26+((1-AB26)/2))),"")</f>
        <v/>
      </c>
      <c r="AF26" s="201" t="e">
        <f t="shared" si="6"/>
        <v>#VALUE!</v>
      </c>
      <c r="AG26" s="352" t="b">
        <f>OR(AND(NOT(ISBLANK(E26)),AH26),COUNTA(E26:S26)=0)</f>
        <v>1</v>
      </c>
      <c r="AH26" s="352" t="b">
        <f>AND(COUNTA(E26)&gt;0,ISNUMBER(F26),OR(COUNT(G26:H26)=0,COUNT(G26:H26)=2),ISNUMBER(I26),ISTEXT(J26))</f>
        <v>0</v>
      </c>
      <c r="AI26" s="55" t="b">
        <f t="shared" ref="AI26:AI89" si="69">NOT(COUNTBLANK(E26:J26)=6)</f>
        <v>0</v>
      </c>
      <c r="AJ26" s="55" t="b">
        <f t="shared" ref="AJ26:AJ89" si="70">COUNTBLANK(E26:J26)=6</f>
        <v>1</v>
      </c>
      <c r="AK26" s="55" t="b">
        <f>IF(AND(COUNTBLANK(E26:J26)=6,OR(AH27:AH123)),NOT(AH26))</f>
        <v>0</v>
      </c>
      <c r="AL26" s="55" t="str">
        <f t="shared" si="7"/>
        <v/>
      </c>
      <c r="AM26" s="55" t="b">
        <f t="shared" si="8"/>
        <v>1</v>
      </c>
      <c r="AN26" s="55" t="str">
        <f t="shared" si="9"/>
        <v/>
      </c>
      <c r="AO26" s="55" t="b">
        <f>AND(ISBLANK(Q26),ISBLANK(R26),ISBLANK(S26))</f>
        <v>1</v>
      </c>
      <c r="AP26" s="353" t="str">
        <f t="shared" si="43"/>
        <v/>
      </c>
      <c r="AQ26" s="55" t="str">
        <f t="shared" si="10"/>
        <v/>
      </c>
      <c r="AR26" s="202">
        <f t="shared" si="44"/>
        <v>0</v>
      </c>
      <c r="AS26" s="202" t="str">
        <f t="shared" si="45"/>
        <v/>
      </c>
      <c r="AT26" s="656" t="str">
        <f>IF(CT26&lt;&gt;"OK",CT26,IF(CU26&lt;&gt;"OK",CU26,IF(CV26&lt;&gt;"OK",CV26,IF(CW26&lt;&gt;"OK",CW26,IF(CX26&lt;&gt;"OK",CX26,IF(CY26&lt;&gt;"OK",CY26,AU26))))))</f>
        <v/>
      </c>
      <c r="AU26" s="656" t="str">
        <f t="shared" si="47"/>
        <v/>
      </c>
      <c r="AV26" s="656" t="str">
        <f t="shared" si="48"/>
        <v/>
      </c>
      <c r="AW26" s="841"/>
      <c r="AX26" s="844"/>
      <c r="AY26" s="487" t="str">
        <f t="shared" si="49"/>
        <v>n/a</v>
      </c>
      <c r="AZ26" s="483" t="b">
        <f t="shared" si="11"/>
        <v>0</v>
      </c>
      <c r="BA26" s="363" t="b">
        <f t="shared" si="12"/>
        <v>0</v>
      </c>
      <c r="BB26" s="363" t="b">
        <f t="shared" si="13"/>
        <v>0</v>
      </c>
      <c r="BC26" s="484" t="b">
        <f t="shared" si="14"/>
        <v>0</v>
      </c>
      <c r="BD26" s="483" t="b">
        <f t="shared" si="15"/>
        <v>0</v>
      </c>
      <c r="BE26" s="363" t="b">
        <f t="shared" si="16"/>
        <v>0</v>
      </c>
      <c r="BF26" s="484" t="b">
        <f t="shared" si="17"/>
        <v>0</v>
      </c>
      <c r="BG26" s="485" t="str">
        <f t="shared" si="50"/>
        <v/>
      </c>
      <c r="BH26" s="364" t="str">
        <f t="shared" si="51"/>
        <v/>
      </c>
      <c r="BI26" s="365" t="str">
        <f t="shared" si="52"/>
        <v/>
      </c>
      <c r="BJ26" s="366" t="str">
        <f t="shared" si="53"/>
        <v/>
      </c>
      <c r="BN26" s="90">
        <v>3</v>
      </c>
      <c r="BO26" s="90">
        <f t="shared" si="18"/>
        <v>10</v>
      </c>
      <c r="BR26" s="188"/>
      <c r="BS26" s="64"/>
      <c r="BT26" s="64"/>
      <c r="BU26" s="64"/>
      <c r="BV26" s="64"/>
      <c r="BW26" s="64"/>
      <c r="BX26" s="64"/>
      <c r="BY26" s="64"/>
      <c r="CA26" s="137">
        <f t="shared" si="54"/>
        <v>3</v>
      </c>
      <c r="CB26" s="394">
        <f t="shared" si="55"/>
        <v>0</v>
      </c>
      <c r="CC26" s="394">
        <f t="shared" si="56"/>
        <v>0</v>
      </c>
      <c r="CD26" s="354" t="str">
        <f t="shared" si="19"/>
        <v/>
      </c>
      <c r="CE26" s="355" t="str">
        <f t="shared" si="20"/>
        <v/>
      </c>
      <c r="CF26" s="356" t="str">
        <f t="shared" si="57"/>
        <v/>
      </c>
      <c r="CG26" s="357" t="str">
        <f t="shared" si="58"/>
        <v/>
      </c>
      <c r="CH26" s="357" t="str">
        <f t="shared" si="21"/>
        <v/>
      </c>
      <c r="CI26" s="357" t="str">
        <f t="shared" si="22"/>
        <v/>
      </c>
      <c r="CJ26" s="355" t="str">
        <f t="shared" si="59"/>
        <v/>
      </c>
      <c r="CK26" s="46"/>
      <c r="CL26" s="188"/>
      <c r="CM26" s="107"/>
      <c r="CN26" s="107"/>
      <c r="CO26" s="64"/>
      <c r="CP26" s="64"/>
      <c r="CT26" s="373" t="str">
        <f t="shared" si="60"/>
        <v>OK</v>
      </c>
      <c r="CU26" s="373" t="str">
        <f t="shared" si="61"/>
        <v>OK</v>
      </c>
      <c r="CV26" s="373" t="str">
        <f t="shared" si="62"/>
        <v>OK</v>
      </c>
      <c r="CW26" s="373" t="str">
        <f t="shared" si="63"/>
        <v>OK</v>
      </c>
      <c r="CX26" s="373" t="str">
        <f t="shared" si="64"/>
        <v>OK</v>
      </c>
      <c r="CY26" s="374" t="str">
        <f t="shared" si="23"/>
        <v>OK</v>
      </c>
      <c r="CZ26" s="373" t="str">
        <f t="shared" si="24"/>
        <v>OK</v>
      </c>
      <c r="DA26" s="373" t="str">
        <f t="shared" si="25"/>
        <v>OK</v>
      </c>
      <c r="DB26" s="373" t="str">
        <f t="shared" si="26"/>
        <v>OK</v>
      </c>
      <c r="DC26" s="373" t="str">
        <f t="shared" si="27"/>
        <v>OK</v>
      </c>
      <c r="DD26" s="373" t="str">
        <f t="shared" si="28"/>
        <v>OK</v>
      </c>
      <c r="DE26" s="373" t="str">
        <f t="shared" si="29"/>
        <v>OK</v>
      </c>
      <c r="DF26" s="374" t="str">
        <f t="shared" si="30"/>
        <v>OK</v>
      </c>
      <c r="DG26" s="373" t="str">
        <f>IF(AND(ISTEXT(P26),NOT(ISTEXT(L26))),"Adjustment Factor 1 is missing","OK")</f>
        <v>OK</v>
      </c>
      <c r="DH26" s="373" t="str">
        <f t="shared" si="31"/>
        <v>OK</v>
      </c>
      <c r="DI26" s="373" t="str">
        <f t="shared" si="32"/>
        <v>OK</v>
      </c>
      <c r="DJ26" s="373" t="str">
        <f t="shared" si="33"/>
        <v>OK</v>
      </c>
      <c r="DK26" s="373" t="str">
        <f t="shared" si="34"/>
        <v>OK</v>
      </c>
      <c r="DL26" s="373" t="str">
        <f t="shared" si="35"/>
        <v>OK</v>
      </c>
      <c r="DM26" s="373" t="str">
        <f t="shared" si="36"/>
        <v>OK</v>
      </c>
      <c r="DN26" s="374" t="str">
        <f t="shared" si="37"/>
        <v>OK</v>
      </c>
      <c r="DO26" s="377">
        <f t="shared" si="66"/>
        <v>0</v>
      </c>
      <c r="DP26" s="376" t="str">
        <f t="shared" si="67"/>
        <v>OK</v>
      </c>
    </row>
    <row r="27" spans="1:120" x14ac:dyDescent="0.2">
      <c r="B27" s="105"/>
      <c r="C27" s="518">
        <f t="shared" si="38"/>
        <v>10</v>
      </c>
      <c r="D27" s="522">
        <v>4</v>
      </c>
      <c r="E27" s="528"/>
      <c r="F27" s="642"/>
      <c r="G27" s="454"/>
      <c r="H27" s="112"/>
      <c r="I27" s="455"/>
      <c r="J27" s="542"/>
      <c r="K27" s="259"/>
      <c r="L27" s="533"/>
      <c r="M27" s="491"/>
      <c r="N27" s="492"/>
      <c r="O27" s="493"/>
      <c r="P27" s="609"/>
      <c r="Q27" s="463"/>
      <c r="R27" s="492"/>
      <c r="S27" s="493"/>
      <c r="T27" s="671" t="str">
        <f t="shared" si="0"/>
        <v/>
      </c>
      <c r="U27" s="658" t="str">
        <f>AQ27</f>
        <v/>
      </c>
      <c r="V27" s="150" t="str">
        <f t="shared" si="1"/>
        <v/>
      </c>
      <c r="W27" s="53" t="str">
        <f t="shared" si="2"/>
        <v/>
      </c>
      <c r="X27" s="54" t="b">
        <f t="shared" si="40"/>
        <v>0</v>
      </c>
      <c r="Y27" s="54" t="b">
        <f t="shared" si="41"/>
        <v>0</v>
      </c>
      <c r="Z27" s="54" t="b">
        <f t="shared" si="68"/>
        <v>0</v>
      </c>
      <c r="AA27" s="53" t="str">
        <f t="shared" si="42"/>
        <v/>
      </c>
      <c r="AB27" s="54" t="str">
        <f t="shared" si="3"/>
        <v/>
      </c>
      <c r="AC27" s="53" t="str">
        <f t="shared" si="4"/>
        <v/>
      </c>
      <c r="AD27" s="200" t="str">
        <f t="shared" si="5"/>
        <v/>
      </c>
      <c r="AE27" s="53" t="str">
        <f t="shared" ref="AE27:AE90" si="71">IF(Y27,(AA27*(AB27+((1-AB27)/2))),"")</f>
        <v/>
      </c>
      <c r="AF27" s="201" t="e">
        <f t="shared" si="6"/>
        <v>#VALUE!</v>
      </c>
      <c r="AG27" s="352" t="b">
        <f>OR(AND(NOT(ISBLANK(E27)),AH27),COUNTA(E27:S27)=0)</f>
        <v>1</v>
      </c>
      <c r="AH27" s="352" t="b">
        <f>AND(COUNTA(E27)&gt;0,ISNUMBER(F27),OR(COUNT(G27:H27)=0,COUNT(G27:H27)=2),ISNUMBER(I27),ISTEXT(J27))</f>
        <v>0</v>
      </c>
      <c r="AI27" s="55" t="b">
        <f t="shared" si="69"/>
        <v>0</v>
      </c>
      <c r="AJ27" s="55" t="b">
        <f t="shared" si="70"/>
        <v>1</v>
      </c>
      <c r="AK27" s="55" t="b">
        <f>IF(AND(COUNTBLANK(E27:J27)=6,OR(AH28:AH123)),NOT(AH27))</f>
        <v>0</v>
      </c>
      <c r="AL27" s="55" t="str">
        <f t="shared" si="7"/>
        <v/>
      </c>
      <c r="AM27" s="55" t="b">
        <f t="shared" si="8"/>
        <v>1</v>
      </c>
      <c r="AN27" s="55" t="str">
        <f t="shared" si="9"/>
        <v/>
      </c>
      <c r="AO27" s="55" t="b">
        <f t="shared" ref="AO27:AO90" si="72">AND(ISBLANK(Q27),ISBLANK(R27),ISBLANK(S27))</f>
        <v>1</v>
      </c>
      <c r="AP27" s="353" t="str">
        <f t="shared" si="43"/>
        <v/>
      </c>
      <c r="AQ27" s="55" t="str">
        <f t="shared" si="10"/>
        <v/>
      </c>
      <c r="AR27" s="202">
        <f t="shared" si="44"/>
        <v>0</v>
      </c>
      <c r="AS27" s="202" t="str">
        <f t="shared" si="45"/>
        <v/>
      </c>
      <c r="AT27" s="656" t="str">
        <f t="shared" si="46"/>
        <v/>
      </c>
      <c r="AU27" s="656" t="str">
        <f t="shared" si="47"/>
        <v/>
      </c>
      <c r="AV27" s="656" t="str">
        <f t="shared" si="48"/>
        <v/>
      </c>
      <c r="AW27" s="841"/>
      <c r="AX27" s="844"/>
      <c r="AY27" s="487" t="str">
        <f t="shared" si="49"/>
        <v>n/a</v>
      </c>
      <c r="AZ27" s="483" t="b">
        <f t="shared" si="11"/>
        <v>0</v>
      </c>
      <c r="BA27" s="363" t="b">
        <f t="shared" si="12"/>
        <v>0</v>
      </c>
      <c r="BB27" s="363" t="b">
        <f t="shared" si="13"/>
        <v>0</v>
      </c>
      <c r="BC27" s="484" t="b">
        <f t="shared" si="14"/>
        <v>0</v>
      </c>
      <c r="BD27" s="483" t="b">
        <f t="shared" si="15"/>
        <v>0</v>
      </c>
      <c r="BE27" s="363" t="b">
        <f t="shared" si="16"/>
        <v>0</v>
      </c>
      <c r="BF27" s="484" t="b">
        <f t="shared" si="17"/>
        <v>0</v>
      </c>
      <c r="BG27" s="485" t="str">
        <f t="shared" si="50"/>
        <v/>
      </c>
      <c r="BH27" s="364" t="str">
        <f t="shared" si="51"/>
        <v/>
      </c>
      <c r="BI27" s="365" t="str">
        <f t="shared" si="52"/>
        <v/>
      </c>
      <c r="BJ27" s="366" t="str">
        <f t="shared" si="53"/>
        <v/>
      </c>
      <c r="BN27" s="90">
        <v>4</v>
      </c>
      <c r="BO27" s="90">
        <f t="shared" si="18"/>
        <v>10</v>
      </c>
      <c r="BR27" s="187"/>
      <c r="BS27" s="64"/>
      <c r="BT27" s="64"/>
      <c r="BU27" s="64"/>
      <c r="BV27" s="64"/>
      <c r="BW27" s="64"/>
      <c r="BX27" s="64"/>
      <c r="BY27" s="64"/>
      <c r="CA27" s="137">
        <f t="shared" si="54"/>
        <v>4</v>
      </c>
      <c r="CB27" s="394">
        <f t="shared" si="55"/>
        <v>0</v>
      </c>
      <c r="CC27" s="394">
        <f t="shared" si="56"/>
        <v>0</v>
      </c>
      <c r="CD27" s="354" t="str">
        <f t="shared" si="19"/>
        <v/>
      </c>
      <c r="CE27" s="355" t="str">
        <f t="shared" si="20"/>
        <v/>
      </c>
      <c r="CF27" s="356" t="str">
        <f t="shared" si="57"/>
        <v/>
      </c>
      <c r="CG27" s="357" t="str">
        <f t="shared" si="58"/>
        <v/>
      </c>
      <c r="CH27" s="357" t="str">
        <f t="shared" si="21"/>
        <v/>
      </c>
      <c r="CI27" s="357" t="str">
        <f t="shared" si="22"/>
        <v/>
      </c>
      <c r="CJ27" s="355" t="str">
        <f t="shared" si="59"/>
        <v/>
      </c>
      <c r="CK27" s="46"/>
      <c r="CL27" s="188"/>
      <c r="CM27" s="107"/>
      <c r="CN27" s="107"/>
      <c r="CO27" s="64"/>
      <c r="CP27" s="64"/>
      <c r="CT27" s="373" t="str">
        <f t="shared" si="60"/>
        <v>OK</v>
      </c>
      <c r="CU27" s="373" t="str">
        <f t="shared" si="61"/>
        <v>OK</v>
      </c>
      <c r="CV27" s="373" t="str">
        <f t="shared" si="62"/>
        <v>OK</v>
      </c>
      <c r="CW27" s="373" t="str">
        <f t="shared" si="63"/>
        <v>OK</v>
      </c>
      <c r="CX27" s="373" t="str">
        <f t="shared" si="64"/>
        <v>OK</v>
      </c>
      <c r="CY27" s="374" t="str">
        <f t="shared" si="23"/>
        <v>OK</v>
      </c>
      <c r="CZ27" s="373" t="str">
        <f t="shared" si="24"/>
        <v>OK</v>
      </c>
      <c r="DA27" s="373" t="str">
        <f t="shared" si="25"/>
        <v>OK</v>
      </c>
      <c r="DB27" s="373" t="str">
        <f t="shared" si="26"/>
        <v>OK</v>
      </c>
      <c r="DC27" s="373" t="str">
        <f t="shared" si="27"/>
        <v>OK</v>
      </c>
      <c r="DD27" s="373" t="str">
        <f t="shared" si="28"/>
        <v>OK</v>
      </c>
      <c r="DE27" s="373" t="str">
        <f t="shared" si="29"/>
        <v>OK</v>
      </c>
      <c r="DF27" s="374" t="str">
        <f t="shared" si="30"/>
        <v>OK</v>
      </c>
      <c r="DG27" s="373" t="str">
        <f t="shared" si="65"/>
        <v>OK</v>
      </c>
      <c r="DH27" s="373" t="str">
        <f t="shared" si="31"/>
        <v>OK</v>
      </c>
      <c r="DI27" s="373" t="str">
        <f t="shared" si="32"/>
        <v>OK</v>
      </c>
      <c r="DJ27" s="373" t="str">
        <f t="shared" si="33"/>
        <v>OK</v>
      </c>
      <c r="DK27" s="373" t="str">
        <f t="shared" si="34"/>
        <v>OK</v>
      </c>
      <c r="DL27" s="373" t="str">
        <f t="shared" si="35"/>
        <v>OK</v>
      </c>
      <c r="DM27" s="373" t="str">
        <f t="shared" si="36"/>
        <v>OK</v>
      </c>
      <c r="DN27" s="374" t="str">
        <f t="shared" si="37"/>
        <v>OK</v>
      </c>
      <c r="DO27" s="377">
        <f t="shared" si="66"/>
        <v>0</v>
      </c>
      <c r="DP27" s="376" t="str">
        <f t="shared" si="67"/>
        <v>OK</v>
      </c>
    </row>
    <row r="28" spans="1:120" x14ac:dyDescent="0.2">
      <c r="B28" s="105"/>
      <c r="C28" s="518">
        <f t="shared" si="38"/>
        <v>10</v>
      </c>
      <c r="D28" s="522">
        <v>5</v>
      </c>
      <c r="E28" s="528"/>
      <c r="F28" s="642"/>
      <c r="G28" s="454"/>
      <c r="H28" s="112"/>
      <c r="I28" s="455"/>
      <c r="J28" s="542"/>
      <c r="K28" s="259"/>
      <c r="L28" s="533"/>
      <c r="M28" s="491"/>
      <c r="N28" s="492"/>
      <c r="O28" s="493"/>
      <c r="P28" s="609"/>
      <c r="Q28" s="463"/>
      <c r="R28" s="492"/>
      <c r="S28" s="493"/>
      <c r="T28" s="671" t="str">
        <f t="shared" si="0"/>
        <v/>
      </c>
      <c r="U28" s="658" t="str">
        <f t="shared" si="39"/>
        <v/>
      </c>
      <c r="V28" s="150" t="str">
        <f t="shared" si="1"/>
        <v/>
      </c>
      <c r="W28" s="53" t="str">
        <f t="shared" si="2"/>
        <v/>
      </c>
      <c r="X28" s="54" t="b">
        <f t="shared" si="40"/>
        <v>0</v>
      </c>
      <c r="Y28" s="54" t="b">
        <f t="shared" si="41"/>
        <v>0</v>
      </c>
      <c r="Z28" s="54" t="b">
        <f t="shared" si="68"/>
        <v>0</v>
      </c>
      <c r="AA28" s="53" t="str">
        <f t="shared" si="42"/>
        <v/>
      </c>
      <c r="AB28" s="54" t="str">
        <f t="shared" si="3"/>
        <v/>
      </c>
      <c r="AC28" s="53" t="str">
        <f t="shared" si="4"/>
        <v/>
      </c>
      <c r="AD28" s="200" t="str">
        <f t="shared" si="5"/>
        <v/>
      </c>
      <c r="AE28" s="53" t="str">
        <f t="shared" si="71"/>
        <v/>
      </c>
      <c r="AF28" s="201" t="e">
        <f t="shared" si="6"/>
        <v>#VALUE!</v>
      </c>
      <c r="AG28" s="352" t="b">
        <f>OR(AND(NOT(ISBLANK(E28)),AH28),COUNTA(E28:S28)=0)</f>
        <v>1</v>
      </c>
      <c r="AH28" s="352" t="b">
        <f>AND(COUNTA(E28)&gt;0,ISNUMBER(F28),OR(COUNT(G28:H28)=0,COUNT(G28:H28)=2),ISNUMBER(I28),ISTEXT(J28))</f>
        <v>0</v>
      </c>
      <c r="AI28" s="55" t="b">
        <f t="shared" si="69"/>
        <v>0</v>
      </c>
      <c r="AJ28" s="55" t="b">
        <f t="shared" si="70"/>
        <v>1</v>
      </c>
      <c r="AK28" s="55" t="b">
        <f>IF(AND(COUNTBLANK(E28:J28)=6,OR(AH29:AH123)),NOT(AH28))</f>
        <v>0</v>
      </c>
      <c r="AL28" s="55" t="str">
        <f t="shared" si="7"/>
        <v/>
      </c>
      <c r="AM28" s="55" t="b">
        <f t="shared" si="8"/>
        <v>1</v>
      </c>
      <c r="AN28" s="55" t="str">
        <f t="shared" si="9"/>
        <v/>
      </c>
      <c r="AO28" s="55" t="b">
        <f t="shared" si="72"/>
        <v>1</v>
      </c>
      <c r="AP28" s="353" t="str">
        <f t="shared" si="43"/>
        <v/>
      </c>
      <c r="AQ28" s="55" t="str">
        <f t="shared" si="10"/>
        <v/>
      </c>
      <c r="AR28" s="202">
        <f t="shared" si="44"/>
        <v>0</v>
      </c>
      <c r="AS28" s="202" t="str">
        <f t="shared" si="45"/>
        <v/>
      </c>
      <c r="AT28" s="656" t="str">
        <f t="shared" si="46"/>
        <v/>
      </c>
      <c r="AU28" s="656" t="str">
        <f t="shared" si="47"/>
        <v/>
      </c>
      <c r="AV28" s="656" t="str">
        <f t="shared" si="48"/>
        <v/>
      </c>
      <c r="AW28" s="841"/>
      <c r="AX28" s="844"/>
      <c r="AY28" s="487" t="str">
        <f t="shared" si="49"/>
        <v>n/a</v>
      </c>
      <c r="AZ28" s="483" t="b">
        <f t="shared" si="11"/>
        <v>0</v>
      </c>
      <c r="BA28" s="363" t="b">
        <f t="shared" si="12"/>
        <v>0</v>
      </c>
      <c r="BB28" s="363" t="b">
        <f t="shared" si="13"/>
        <v>0</v>
      </c>
      <c r="BC28" s="484" t="b">
        <f t="shared" si="14"/>
        <v>0</v>
      </c>
      <c r="BD28" s="483" t="b">
        <f t="shared" si="15"/>
        <v>0</v>
      </c>
      <c r="BE28" s="363" t="b">
        <f t="shared" si="16"/>
        <v>0</v>
      </c>
      <c r="BF28" s="484" t="b">
        <f t="shared" si="17"/>
        <v>0</v>
      </c>
      <c r="BG28" s="485" t="str">
        <f t="shared" si="50"/>
        <v/>
      </c>
      <c r="BH28" s="364" t="str">
        <f t="shared" si="51"/>
        <v/>
      </c>
      <c r="BI28" s="365" t="str">
        <f t="shared" si="52"/>
        <v/>
      </c>
      <c r="BJ28" s="366" t="str">
        <f t="shared" si="53"/>
        <v/>
      </c>
      <c r="BN28" s="90">
        <v>5</v>
      </c>
      <c r="BO28" s="90">
        <f t="shared" si="18"/>
        <v>10</v>
      </c>
      <c r="BR28" s="188"/>
      <c r="BS28" s="64"/>
      <c r="BT28" s="64"/>
      <c r="BU28" s="64"/>
      <c r="BV28" s="64"/>
      <c r="BW28" s="64"/>
      <c r="BX28" s="64"/>
      <c r="BY28" s="64"/>
      <c r="CA28" s="137">
        <f t="shared" si="54"/>
        <v>5</v>
      </c>
      <c r="CB28" s="394">
        <f t="shared" si="55"/>
        <v>0</v>
      </c>
      <c r="CC28" s="394">
        <f>J28</f>
        <v>0</v>
      </c>
      <c r="CD28" s="354" t="str">
        <f t="shared" si="19"/>
        <v/>
      </c>
      <c r="CE28" s="355" t="str">
        <f t="shared" si="20"/>
        <v/>
      </c>
      <c r="CF28" s="356" t="str">
        <f t="shared" si="57"/>
        <v/>
      </c>
      <c r="CG28" s="357" t="str">
        <f t="shared" si="58"/>
        <v/>
      </c>
      <c r="CH28" s="357" t="str">
        <f t="shared" si="21"/>
        <v/>
      </c>
      <c r="CI28" s="357" t="str">
        <f t="shared" si="22"/>
        <v/>
      </c>
      <c r="CJ28" s="355" t="str">
        <f t="shared" si="59"/>
        <v/>
      </c>
      <c r="CK28" s="46"/>
      <c r="CL28" s="188"/>
      <c r="CM28" s="107"/>
      <c r="CN28" s="107"/>
      <c r="CO28" s="64"/>
      <c r="CP28" s="64"/>
      <c r="CT28" s="373" t="str">
        <f t="shared" si="60"/>
        <v>OK</v>
      </c>
      <c r="CU28" s="373" t="str">
        <f t="shared" si="61"/>
        <v>OK</v>
      </c>
      <c r="CV28" s="373" t="str">
        <f t="shared" si="62"/>
        <v>OK</v>
      </c>
      <c r="CW28" s="373" t="str">
        <f t="shared" si="63"/>
        <v>OK</v>
      </c>
      <c r="CX28" s="373" t="str">
        <f t="shared" si="64"/>
        <v>OK</v>
      </c>
      <c r="CY28" s="374" t="str">
        <f t="shared" si="23"/>
        <v>OK</v>
      </c>
      <c r="CZ28" s="373" t="str">
        <f t="shared" si="24"/>
        <v>OK</v>
      </c>
      <c r="DA28" s="373" t="str">
        <f t="shared" si="25"/>
        <v>OK</v>
      </c>
      <c r="DB28" s="373" t="str">
        <f t="shared" si="26"/>
        <v>OK</v>
      </c>
      <c r="DC28" s="373" t="str">
        <f t="shared" si="27"/>
        <v>OK</v>
      </c>
      <c r="DD28" s="373" t="str">
        <f t="shared" si="28"/>
        <v>OK</v>
      </c>
      <c r="DE28" s="373" t="str">
        <f t="shared" si="29"/>
        <v>OK</v>
      </c>
      <c r="DF28" s="374" t="str">
        <f t="shared" si="30"/>
        <v>OK</v>
      </c>
      <c r="DG28" s="373" t="str">
        <f t="shared" si="65"/>
        <v>OK</v>
      </c>
      <c r="DH28" s="373" t="str">
        <f t="shared" si="31"/>
        <v>OK</v>
      </c>
      <c r="DI28" s="373" t="str">
        <f t="shared" si="32"/>
        <v>OK</v>
      </c>
      <c r="DJ28" s="373" t="str">
        <f t="shared" si="33"/>
        <v>OK</v>
      </c>
      <c r="DK28" s="373" t="str">
        <f t="shared" si="34"/>
        <v>OK</v>
      </c>
      <c r="DL28" s="373" t="str">
        <f t="shared" si="35"/>
        <v>OK</v>
      </c>
      <c r="DM28" s="373" t="str">
        <f t="shared" si="36"/>
        <v>OK</v>
      </c>
      <c r="DN28" s="374" t="str">
        <f t="shared" si="37"/>
        <v>OK</v>
      </c>
      <c r="DO28" s="377">
        <f t="shared" si="66"/>
        <v>0</v>
      </c>
      <c r="DP28" s="376" t="str">
        <f t="shared" si="67"/>
        <v>OK</v>
      </c>
    </row>
    <row r="29" spans="1:120" x14ac:dyDescent="0.2">
      <c r="B29" s="105"/>
      <c r="C29" s="518">
        <f t="shared" si="38"/>
        <v>10</v>
      </c>
      <c r="D29" s="522">
        <v>6</v>
      </c>
      <c r="E29" s="528"/>
      <c r="F29" s="642"/>
      <c r="G29" s="454"/>
      <c r="H29" s="112"/>
      <c r="I29" s="455"/>
      <c r="J29" s="542"/>
      <c r="K29" s="449"/>
      <c r="L29" s="533"/>
      <c r="M29" s="491"/>
      <c r="N29" s="492"/>
      <c r="O29" s="493"/>
      <c r="P29" s="609"/>
      <c r="Q29" s="463"/>
      <c r="R29" s="492"/>
      <c r="S29" s="493"/>
      <c r="T29" s="671" t="str">
        <f>AP29</f>
        <v/>
      </c>
      <c r="U29" s="658" t="str">
        <f t="shared" si="39"/>
        <v/>
      </c>
      <c r="V29" s="150" t="str">
        <f t="shared" si="1"/>
        <v/>
      </c>
      <c r="W29" s="53" t="str">
        <f t="shared" si="2"/>
        <v/>
      </c>
      <c r="X29" s="54" t="b">
        <f t="shared" si="40"/>
        <v>0</v>
      </c>
      <c r="Y29" s="54" t="b">
        <f t="shared" si="41"/>
        <v>0</v>
      </c>
      <c r="Z29" s="54" t="b">
        <f t="shared" si="68"/>
        <v>0</v>
      </c>
      <c r="AA29" s="53" t="str">
        <f t="shared" si="42"/>
        <v/>
      </c>
      <c r="AB29" s="54" t="str">
        <f t="shared" si="3"/>
        <v/>
      </c>
      <c r="AC29" s="53" t="str">
        <f t="shared" si="4"/>
        <v/>
      </c>
      <c r="AD29" s="200" t="str">
        <f>IF(AND(X29,Z29,AL29),AC29/V29,IF(Z29,AC29,IF(AND(X29,AL29),CE29/V29,IF(AND(NOT(X29),NOT(Z29)),CE29,""))))</f>
        <v/>
      </c>
      <c r="AE29" s="53" t="str">
        <f t="shared" si="71"/>
        <v/>
      </c>
      <c r="AF29" s="201" t="e">
        <f t="shared" si="6"/>
        <v>#VALUE!</v>
      </c>
      <c r="AG29" s="352" t="b">
        <f t="shared" ref="AG29:AG92" si="73">OR(AND(NOT(ISBLANK(E29)),AH29),COUNTA(E29:S29)=0)</f>
        <v>1</v>
      </c>
      <c r="AH29" s="352" t="b">
        <f t="shared" ref="AH29:AH92" si="74">AND(COUNTA(E29)&gt;0,ISNUMBER(F29),OR(COUNT(G29:H29)=0,COUNT(G29:H29)=2),ISNUMBER(I29),ISTEXT(J29))</f>
        <v>0</v>
      </c>
      <c r="AI29" s="55" t="b">
        <f t="shared" si="69"/>
        <v>0</v>
      </c>
      <c r="AJ29" s="55" t="b">
        <f t="shared" si="70"/>
        <v>1</v>
      </c>
      <c r="AK29" s="55" t="b">
        <f>IF(AND(COUNTBLANK(E29:J29)=6,OR(AH30:AH123)),NOT(AH29))</f>
        <v>0</v>
      </c>
      <c r="AL29" s="55" t="str">
        <f t="shared" si="7"/>
        <v/>
      </c>
      <c r="AM29" s="55" t="b">
        <f t="shared" si="8"/>
        <v>1</v>
      </c>
      <c r="AN29" s="55" t="str">
        <f t="shared" si="9"/>
        <v/>
      </c>
      <c r="AO29" s="55" t="b">
        <f t="shared" si="72"/>
        <v>1</v>
      </c>
      <c r="AP29" s="353" t="str">
        <f t="shared" si="43"/>
        <v/>
      </c>
      <c r="AQ29" s="55" t="str">
        <f t="shared" si="10"/>
        <v/>
      </c>
      <c r="AR29" s="202">
        <f t="shared" si="44"/>
        <v>0</v>
      </c>
      <c r="AS29" s="202" t="str">
        <f t="shared" si="45"/>
        <v/>
      </c>
      <c r="AT29" s="656" t="str">
        <f t="shared" si="46"/>
        <v/>
      </c>
      <c r="AU29" s="656" t="str">
        <f t="shared" si="47"/>
        <v/>
      </c>
      <c r="AV29" s="656" t="str">
        <f t="shared" si="48"/>
        <v/>
      </c>
      <c r="AW29" s="841"/>
      <c r="AX29" s="844"/>
      <c r="AY29" s="487" t="str">
        <f t="shared" si="49"/>
        <v>n/a</v>
      </c>
      <c r="AZ29" s="483" t="b">
        <f t="shared" si="11"/>
        <v>0</v>
      </c>
      <c r="BA29" s="363" t="b">
        <f t="shared" si="12"/>
        <v>0</v>
      </c>
      <c r="BB29" s="363" t="b">
        <f t="shared" si="13"/>
        <v>0</v>
      </c>
      <c r="BC29" s="484" t="b">
        <f t="shared" si="14"/>
        <v>0</v>
      </c>
      <c r="BD29" s="483" t="b">
        <f t="shared" si="15"/>
        <v>0</v>
      </c>
      <c r="BE29" s="363" t="b">
        <f t="shared" si="16"/>
        <v>0</v>
      </c>
      <c r="BF29" s="484" t="b">
        <f t="shared" si="17"/>
        <v>0</v>
      </c>
      <c r="BG29" s="485" t="str">
        <f t="shared" si="50"/>
        <v/>
      </c>
      <c r="BH29" s="364" t="str">
        <f t="shared" si="51"/>
        <v/>
      </c>
      <c r="BI29" s="365" t="str">
        <f t="shared" si="52"/>
        <v/>
      </c>
      <c r="BJ29" s="366" t="str">
        <f t="shared" si="53"/>
        <v/>
      </c>
      <c r="BN29" s="90">
        <v>6</v>
      </c>
      <c r="BO29" s="90">
        <f>IF(RowsPreferredOne&gt;=BN29,RowsPreferredOne,"-")</f>
        <v>10</v>
      </c>
      <c r="BR29" s="187"/>
      <c r="BS29" s="64"/>
      <c r="BT29" s="64"/>
      <c r="BU29" s="64"/>
      <c r="BV29" s="64"/>
      <c r="BW29" s="64"/>
      <c r="BX29" s="64"/>
      <c r="BY29" s="64"/>
      <c r="CA29" s="137">
        <f t="shared" si="54"/>
        <v>6</v>
      </c>
      <c r="CB29" s="394">
        <f t="shared" si="55"/>
        <v>0</v>
      </c>
      <c r="CC29" s="394">
        <f t="shared" si="56"/>
        <v>0</v>
      </c>
      <c r="CD29" s="354" t="str">
        <f t="shared" si="19"/>
        <v/>
      </c>
      <c r="CE29" s="355" t="str">
        <f t="shared" si="20"/>
        <v/>
      </c>
      <c r="CF29" s="356" t="str">
        <f t="shared" si="57"/>
        <v/>
      </c>
      <c r="CG29" s="357" t="str">
        <f t="shared" si="58"/>
        <v/>
      </c>
      <c r="CH29" s="357" t="str">
        <f t="shared" si="21"/>
        <v/>
      </c>
      <c r="CI29" s="357" t="str">
        <f t="shared" si="22"/>
        <v/>
      </c>
      <c r="CJ29" s="355" t="str">
        <f t="shared" si="59"/>
        <v/>
      </c>
      <c r="CK29" s="46"/>
      <c r="CL29" s="191"/>
      <c r="CM29" s="190"/>
      <c r="CN29" s="107"/>
      <c r="CO29" s="64"/>
      <c r="CP29" s="64"/>
      <c r="CT29" s="373" t="str">
        <f t="shared" si="60"/>
        <v>OK</v>
      </c>
      <c r="CU29" s="373" t="str">
        <f t="shared" si="61"/>
        <v>OK</v>
      </c>
      <c r="CV29" s="373" t="str">
        <f t="shared" si="62"/>
        <v>OK</v>
      </c>
      <c r="CW29" s="373" t="str">
        <f t="shared" si="63"/>
        <v>OK</v>
      </c>
      <c r="CX29" s="373" t="str">
        <f t="shared" si="64"/>
        <v>OK</v>
      </c>
      <c r="CY29" s="374" t="str">
        <f t="shared" si="23"/>
        <v>OK</v>
      </c>
      <c r="CZ29" s="373" t="str">
        <f t="shared" si="24"/>
        <v>OK</v>
      </c>
      <c r="DA29" s="373" t="str">
        <f t="shared" si="25"/>
        <v>OK</v>
      </c>
      <c r="DB29" s="373" t="str">
        <f t="shared" si="26"/>
        <v>OK</v>
      </c>
      <c r="DC29" s="373" t="str">
        <f t="shared" si="27"/>
        <v>OK</v>
      </c>
      <c r="DD29" s="373" t="str">
        <f t="shared" si="28"/>
        <v>OK</v>
      </c>
      <c r="DE29" s="373" t="str">
        <f t="shared" si="29"/>
        <v>OK</v>
      </c>
      <c r="DF29" s="374" t="str">
        <f t="shared" si="30"/>
        <v>OK</v>
      </c>
      <c r="DG29" s="373" t="str">
        <f t="shared" si="65"/>
        <v>OK</v>
      </c>
      <c r="DH29" s="373" t="str">
        <f t="shared" si="31"/>
        <v>OK</v>
      </c>
      <c r="DI29" s="373" t="str">
        <f t="shared" si="32"/>
        <v>OK</v>
      </c>
      <c r="DJ29" s="373" t="str">
        <f t="shared" si="33"/>
        <v>OK</v>
      </c>
      <c r="DK29" s="373" t="str">
        <f t="shared" si="34"/>
        <v>OK</v>
      </c>
      <c r="DL29" s="373" t="str">
        <f t="shared" si="35"/>
        <v>OK</v>
      </c>
      <c r="DM29" s="373" t="str">
        <f t="shared" si="36"/>
        <v>OK</v>
      </c>
      <c r="DN29" s="374" t="str">
        <f t="shared" si="37"/>
        <v>OK</v>
      </c>
      <c r="DO29" s="377">
        <f t="shared" si="66"/>
        <v>0</v>
      </c>
      <c r="DP29" s="376" t="str">
        <f t="shared" si="67"/>
        <v>OK</v>
      </c>
    </row>
    <row r="30" spans="1:120" x14ac:dyDescent="0.2">
      <c r="B30" s="105"/>
      <c r="C30" s="518">
        <f t="shared" si="38"/>
        <v>10</v>
      </c>
      <c r="D30" s="522">
        <v>7</v>
      </c>
      <c r="E30" s="529"/>
      <c r="F30" s="642"/>
      <c r="G30" s="454"/>
      <c r="H30" s="112"/>
      <c r="I30" s="455"/>
      <c r="J30" s="542"/>
      <c r="K30" s="145"/>
      <c r="L30" s="533"/>
      <c r="M30" s="491"/>
      <c r="N30" s="492"/>
      <c r="O30" s="493"/>
      <c r="P30" s="609"/>
      <c r="Q30" s="463"/>
      <c r="R30" s="492"/>
      <c r="S30" s="493"/>
      <c r="T30" s="671" t="str">
        <f t="shared" si="0"/>
        <v/>
      </c>
      <c r="U30" s="658" t="str">
        <f t="shared" si="39"/>
        <v/>
      </c>
      <c r="V30" s="150" t="str">
        <f t="shared" si="1"/>
        <v/>
      </c>
      <c r="W30" s="53" t="str">
        <f t="shared" si="2"/>
        <v/>
      </c>
      <c r="X30" s="54" t="b">
        <f t="shared" si="40"/>
        <v>0</v>
      </c>
      <c r="Y30" s="54" t="b">
        <f t="shared" si="41"/>
        <v>0</v>
      </c>
      <c r="Z30" s="54" t="b">
        <f t="shared" si="68"/>
        <v>0</v>
      </c>
      <c r="AA30" s="53" t="str">
        <f t="shared" si="42"/>
        <v/>
      </c>
      <c r="AB30" s="54" t="str">
        <f t="shared" si="3"/>
        <v/>
      </c>
      <c r="AC30" s="53" t="str">
        <f t="shared" si="4"/>
        <v/>
      </c>
      <c r="AD30" s="200" t="str">
        <f t="shared" si="5"/>
        <v/>
      </c>
      <c r="AE30" s="53" t="str">
        <f t="shared" si="71"/>
        <v/>
      </c>
      <c r="AF30" s="201" t="e">
        <f t="shared" si="6"/>
        <v>#VALUE!</v>
      </c>
      <c r="AG30" s="352" t="b">
        <f t="shared" si="73"/>
        <v>1</v>
      </c>
      <c r="AH30" s="352" t="b">
        <f t="shared" si="74"/>
        <v>0</v>
      </c>
      <c r="AI30" s="55" t="b">
        <f t="shared" si="69"/>
        <v>0</v>
      </c>
      <c r="AJ30" s="55" t="b">
        <f t="shared" si="70"/>
        <v>1</v>
      </c>
      <c r="AK30" s="55" t="b">
        <f>IF(AND(COUNTBLANK(E30:J30)=6,OR(AH31:AH123)),NOT(AH30))</f>
        <v>0</v>
      </c>
      <c r="AL30" s="55" t="str">
        <f t="shared" si="7"/>
        <v/>
      </c>
      <c r="AM30" s="55" t="b">
        <f t="shared" si="8"/>
        <v>1</v>
      </c>
      <c r="AN30" s="55" t="str">
        <f t="shared" si="9"/>
        <v/>
      </c>
      <c r="AO30" s="55" t="b">
        <f t="shared" si="72"/>
        <v>1</v>
      </c>
      <c r="AP30" s="353" t="str">
        <f t="shared" si="43"/>
        <v/>
      </c>
      <c r="AQ30" s="55" t="str">
        <f t="shared" si="10"/>
        <v/>
      </c>
      <c r="AR30" s="202">
        <f t="shared" si="44"/>
        <v>0</v>
      </c>
      <c r="AS30" s="202" t="str">
        <f t="shared" si="45"/>
        <v/>
      </c>
      <c r="AT30" s="656" t="str">
        <f t="shared" si="46"/>
        <v/>
      </c>
      <c r="AU30" s="656" t="str">
        <f t="shared" si="47"/>
        <v/>
      </c>
      <c r="AV30" s="656" t="str">
        <f t="shared" si="48"/>
        <v/>
      </c>
      <c r="AW30" s="841"/>
      <c r="AX30" s="844"/>
      <c r="AY30" s="487" t="str">
        <f t="shared" si="49"/>
        <v>n/a</v>
      </c>
      <c r="AZ30" s="483" t="b">
        <f t="shared" si="11"/>
        <v>0</v>
      </c>
      <c r="BA30" s="363" t="b">
        <f t="shared" si="12"/>
        <v>0</v>
      </c>
      <c r="BB30" s="363" t="b">
        <f t="shared" si="13"/>
        <v>0</v>
      </c>
      <c r="BC30" s="484" t="b">
        <f t="shared" si="14"/>
        <v>0</v>
      </c>
      <c r="BD30" s="483" t="b">
        <f t="shared" si="15"/>
        <v>0</v>
      </c>
      <c r="BE30" s="363" t="b">
        <f t="shared" si="16"/>
        <v>0</v>
      </c>
      <c r="BF30" s="484" t="b">
        <f t="shared" si="17"/>
        <v>0</v>
      </c>
      <c r="BG30" s="485" t="str">
        <f t="shared" si="50"/>
        <v/>
      </c>
      <c r="BH30" s="364" t="str">
        <f t="shared" si="51"/>
        <v/>
      </c>
      <c r="BI30" s="365" t="str">
        <f t="shared" si="52"/>
        <v/>
      </c>
      <c r="BJ30" s="366" t="str">
        <f t="shared" si="53"/>
        <v/>
      </c>
      <c r="BN30" s="90">
        <v>7</v>
      </c>
      <c r="BO30" s="90">
        <f t="shared" si="18"/>
        <v>10</v>
      </c>
      <c r="BR30" s="187"/>
      <c r="BS30" s="64"/>
      <c r="BT30" s="64"/>
      <c r="BU30" s="64"/>
      <c r="BV30" s="64"/>
      <c r="BW30" s="64"/>
      <c r="BX30" s="64"/>
      <c r="BY30" s="64"/>
      <c r="CA30" s="137">
        <f t="shared" si="54"/>
        <v>7</v>
      </c>
      <c r="CB30" s="394">
        <f t="shared" si="55"/>
        <v>0</v>
      </c>
      <c r="CC30" s="394">
        <f t="shared" si="56"/>
        <v>0</v>
      </c>
      <c r="CD30" s="354" t="str">
        <f t="shared" si="19"/>
        <v/>
      </c>
      <c r="CE30" s="355" t="str">
        <f t="shared" si="20"/>
        <v/>
      </c>
      <c r="CF30" s="356" t="str">
        <f t="shared" si="57"/>
        <v/>
      </c>
      <c r="CG30" s="357" t="str">
        <f t="shared" si="58"/>
        <v/>
      </c>
      <c r="CH30" s="357" t="str">
        <f t="shared" si="21"/>
        <v/>
      </c>
      <c r="CI30" s="357" t="str">
        <f t="shared" si="22"/>
        <v/>
      </c>
      <c r="CJ30" s="355" t="str">
        <f t="shared" si="59"/>
        <v/>
      </c>
      <c r="CK30" s="46"/>
      <c r="CL30" s="188"/>
      <c r="CM30" s="107"/>
      <c r="CN30" s="107"/>
      <c r="CO30" s="64"/>
      <c r="CP30" s="64"/>
      <c r="CT30" s="373" t="str">
        <f t="shared" si="60"/>
        <v>OK</v>
      </c>
      <c r="CU30" s="373" t="str">
        <f t="shared" si="61"/>
        <v>OK</v>
      </c>
      <c r="CV30" s="373" t="str">
        <f t="shared" si="62"/>
        <v>OK</v>
      </c>
      <c r="CW30" s="373" t="str">
        <f t="shared" si="63"/>
        <v>OK</v>
      </c>
      <c r="CX30" s="373" t="str">
        <f t="shared" si="64"/>
        <v>OK</v>
      </c>
      <c r="CY30" s="374" t="str">
        <f t="shared" si="23"/>
        <v>OK</v>
      </c>
      <c r="CZ30" s="373" t="str">
        <f t="shared" si="24"/>
        <v>OK</v>
      </c>
      <c r="DA30" s="373" t="str">
        <f t="shared" si="25"/>
        <v>OK</v>
      </c>
      <c r="DB30" s="373" t="str">
        <f t="shared" si="26"/>
        <v>OK</v>
      </c>
      <c r="DC30" s="373" t="str">
        <f t="shared" si="27"/>
        <v>OK</v>
      </c>
      <c r="DD30" s="373" t="str">
        <f t="shared" si="28"/>
        <v>OK</v>
      </c>
      <c r="DE30" s="373" t="str">
        <f t="shared" si="29"/>
        <v>OK</v>
      </c>
      <c r="DF30" s="374" t="str">
        <f t="shared" si="30"/>
        <v>OK</v>
      </c>
      <c r="DG30" s="373" t="str">
        <f t="shared" si="65"/>
        <v>OK</v>
      </c>
      <c r="DH30" s="373" t="str">
        <f t="shared" si="31"/>
        <v>OK</v>
      </c>
      <c r="DI30" s="373" t="str">
        <f t="shared" si="32"/>
        <v>OK</v>
      </c>
      <c r="DJ30" s="373" t="str">
        <f t="shared" si="33"/>
        <v>OK</v>
      </c>
      <c r="DK30" s="373" t="str">
        <f t="shared" si="34"/>
        <v>OK</v>
      </c>
      <c r="DL30" s="373" t="str">
        <f t="shared" si="35"/>
        <v>OK</v>
      </c>
      <c r="DM30" s="373" t="str">
        <f t="shared" si="36"/>
        <v>OK</v>
      </c>
      <c r="DN30" s="374" t="str">
        <f t="shared" si="37"/>
        <v>OK</v>
      </c>
      <c r="DO30" s="377">
        <f t="shared" si="66"/>
        <v>0</v>
      </c>
      <c r="DP30" s="376" t="str">
        <f t="shared" si="67"/>
        <v>OK</v>
      </c>
    </row>
    <row r="31" spans="1:120" x14ac:dyDescent="0.2">
      <c r="B31" s="105"/>
      <c r="C31" s="518">
        <f t="shared" si="38"/>
        <v>10</v>
      </c>
      <c r="D31" s="522">
        <v>8</v>
      </c>
      <c r="E31" s="529"/>
      <c r="F31" s="642"/>
      <c r="G31" s="454"/>
      <c r="H31" s="112"/>
      <c r="I31" s="455"/>
      <c r="J31" s="542"/>
      <c r="K31" s="145"/>
      <c r="L31" s="533"/>
      <c r="M31" s="491"/>
      <c r="N31" s="492"/>
      <c r="O31" s="493"/>
      <c r="P31" s="609"/>
      <c r="Q31" s="463"/>
      <c r="R31" s="492"/>
      <c r="S31" s="493"/>
      <c r="T31" s="671" t="str">
        <f t="shared" si="0"/>
        <v/>
      </c>
      <c r="U31" s="658" t="str">
        <f t="shared" si="39"/>
        <v/>
      </c>
      <c r="V31" s="150" t="str">
        <f t="shared" si="1"/>
        <v/>
      </c>
      <c r="W31" s="53" t="str">
        <f t="shared" si="2"/>
        <v/>
      </c>
      <c r="X31" s="54" t="b">
        <f t="shared" si="40"/>
        <v>0</v>
      </c>
      <c r="Y31" s="54" t="b">
        <f t="shared" si="41"/>
        <v>0</v>
      </c>
      <c r="Z31" s="54" t="b">
        <f t="shared" si="68"/>
        <v>0</v>
      </c>
      <c r="AA31" s="53" t="str">
        <f t="shared" si="42"/>
        <v/>
      </c>
      <c r="AB31" s="54" t="str">
        <f t="shared" si="3"/>
        <v/>
      </c>
      <c r="AC31" s="53" t="str">
        <f t="shared" si="4"/>
        <v/>
      </c>
      <c r="AD31" s="200" t="str">
        <f t="shared" si="5"/>
        <v/>
      </c>
      <c r="AE31" s="53" t="str">
        <f t="shared" si="71"/>
        <v/>
      </c>
      <c r="AF31" s="201" t="e">
        <f t="shared" si="6"/>
        <v>#VALUE!</v>
      </c>
      <c r="AG31" s="352" t="b">
        <f t="shared" si="73"/>
        <v>1</v>
      </c>
      <c r="AH31" s="352" t="b">
        <f t="shared" si="74"/>
        <v>0</v>
      </c>
      <c r="AI31" s="55" t="b">
        <f t="shared" si="69"/>
        <v>0</v>
      </c>
      <c r="AJ31" s="55" t="b">
        <f t="shared" si="70"/>
        <v>1</v>
      </c>
      <c r="AK31" s="55" t="b">
        <f>IF(AND(COUNTBLANK(E31:J31)=6,OR(AH32:AH123)),NOT(AH31))</f>
        <v>0</v>
      </c>
      <c r="AL31" s="55" t="str">
        <f t="shared" si="7"/>
        <v/>
      </c>
      <c r="AM31" s="55" t="b">
        <f t="shared" si="8"/>
        <v>1</v>
      </c>
      <c r="AN31" s="55" t="str">
        <f t="shared" si="9"/>
        <v/>
      </c>
      <c r="AO31" s="55" t="b">
        <f t="shared" si="72"/>
        <v>1</v>
      </c>
      <c r="AP31" s="353" t="str">
        <f t="shared" si="43"/>
        <v/>
      </c>
      <c r="AQ31" s="55" t="str">
        <f t="shared" si="10"/>
        <v/>
      </c>
      <c r="AR31" s="202">
        <f t="shared" si="44"/>
        <v>0</v>
      </c>
      <c r="AS31" s="202" t="str">
        <f t="shared" si="45"/>
        <v/>
      </c>
      <c r="AT31" s="656" t="str">
        <f t="shared" si="46"/>
        <v/>
      </c>
      <c r="AU31" s="656" t="str">
        <f t="shared" si="47"/>
        <v/>
      </c>
      <c r="AV31" s="656" t="str">
        <f t="shared" si="48"/>
        <v/>
      </c>
      <c r="AW31" s="841"/>
      <c r="AX31" s="844"/>
      <c r="AY31" s="487" t="str">
        <f t="shared" si="49"/>
        <v>n/a</v>
      </c>
      <c r="AZ31" s="483" t="b">
        <f t="shared" si="11"/>
        <v>0</v>
      </c>
      <c r="BA31" s="363" t="b">
        <f t="shared" si="12"/>
        <v>0</v>
      </c>
      <c r="BB31" s="363" t="b">
        <f t="shared" si="13"/>
        <v>0</v>
      </c>
      <c r="BC31" s="484" t="b">
        <f t="shared" si="14"/>
        <v>0</v>
      </c>
      <c r="BD31" s="483" t="b">
        <f t="shared" si="15"/>
        <v>0</v>
      </c>
      <c r="BE31" s="363" t="b">
        <f t="shared" si="16"/>
        <v>0</v>
      </c>
      <c r="BF31" s="484" t="b">
        <f t="shared" si="17"/>
        <v>0</v>
      </c>
      <c r="BG31" s="485" t="str">
        <f t="shared" si="50"/>
        <v/>
      </c>
      <c r="BH31" s="364" t="str">
        <f t="shared" si="51"/>
        <v/>
      </c>
      <c r="BI31" s="365" t="str">
        <f t="shared" si="52"/>
        <v/>
      </c>
      <c r="BJ31" s="366" t="str">
        <f t="shared" si="53"/>
        <v/>
      </c>
      <c r="BN31" s="90">
        <v>8</v>
      </c>
      <c r="BO31" s="90">
        <f t="shared" si="18"/>
        <v>10</v>
      </c>
      <c r="BR31" s="187"/>
      <c r="BS31" s="64"/>
      <c r="BT31" s="64"/>
      <c r="BU31" s="64"/>
      <c r="BV31" s="64"/>
      <c r="BW31" s="64"/>
      <c r="BX31" s="64"/>
      <c r="BY31" s="64"/>
      <c r="CA31" s="137">
        <f t="shared" si="54"/>
        <v>8</v>
      </c>
      <c r="CB31" s="394">
        <f t="shared" si="55"/>
        <v>0</v>
      </c>
      <c r="CC31" s="394">
        <f t="shared" si="56"/>
        <v>0</v>
      </c>
      <c r="CD31" s="354" t="str">
        <f t="shared" si="19"/>
        <v/>
      </c>
      <c r="CE31" s="355" t="str">
        <f t="shared" si="20"/>
        <v/>
      </c>
      <c r="CF31" s="356" t="str">
        <f t="shared" si="57"/>
        <v/>
      </c>
      <c r="CG31" s="357" t="str">
        <f t="shared" si="58"/>
        <v/>
      </c>
      <c r="CH31" s="357" t="str">
        <f t="shared" si="21"/>
        <v/>
      </c>
      <c r="CI31" s="357" t="str">
        <f t="shared" si="22"/>
        <v/>
      </c>
      <c r="CJ31" s="355" t="str">
        <f t="shared" si="59"/>
        <v/>
      </c>
      <c r="CK31" s="46"/>
      <c r="CL31" s="188"/>
      <c r="CM31" s="107"/>
      <c r="CN31" s="107"/>
      <c r="CO31" s="64"/>
      <c r="CP31" s="64"/>
      <c r="CT31" s="373" t="str">
        <f t="shared" si="60"/>
        <v>OK</v>
      </c>
      <c r="CU31" s="373" t="str">
        <f t="shared" si="61"/>
        <v>OK</v>
      </c>
      <c r="CV31" s="373" t="str">
        <f t="shared" si="62"/>
        <v>OK</v>
      </c>
      <c r="CW31" s="373" t="str">
        <f t="shared" si="63"/>
        <v>OK</v>
      </c>
      <c r="CX31" s="373" t="str">
        <f t="shared" si="64"/>
        <v>OK</v>
      </c>
      <c r="CY31" s="374" t="str">
        <f t="shared" si="23"/>
        <v>OK</v>
      </c>
      <c r="CZ31" s="373" t="str">
        <f t="shared" si="24"/>
        <v>OK</v>
      </c>
      <c r="DA31" s="373" t="str">
        <f t="shared" si="25"/>
        <v>OK</v>
      </c>
      <c r="DB31" s="373" t="str">
        <f t="shared" si="26"/>
        <v>OK</v>
      </c>
      <c r="DC31" s="373" t="str">
        <f t="shared" si="27"/>
        <v>OK</v>
      </c>
      <c r="DD31" s="373" t="str">
        <f t="shared" si="28"/>
        <v>OK</v>
      </c>
      <c r="DE31" s="373" t="str">
        <f t="shared" si="29"/>
        <v>OK</v>
      </c>
      <c r="DF31" s="374" t="str">
        <f t="shared" si="30"/>
        <v>OK</v>
      </c>
      <c r="DG31" s="373" t="str">
        <f t="shared" si="65"/>
        <v>OK</v>
      </c>
      <c r="DH31" s="373" t="str">
        <f t="shared" si="31"/>
        <v>OK</v>
      </c>
      <c r="DI31" s="373" t="str">
        <f t="shared" si="32"/>
        <v>OK</v>
      </c>
      <c r="DJ31" s="373" t="str">
        <f t="shared" si="33"/>
        <v>OK</v>
      </c>
      <c r="DK31" s="373" t="str">
        <f t="shared" si="34"/>
        <v>OK</v>
      </c>
      <c r="DL31" s="373" t="str">
        <f t="shared" si="35"/>
        <v>OK</v>
      </c>
      <c r="DM31" s="373" t="str">
        <f t="shared" si="36"/>
        <v>OK</v>
      </c>
      <c r="DN31" s="374" t="str">
        <f t="shared" si="37"/>
        <v>OK</v>
      </c>
      <c r="DO31" s="377">
        <f t="shared" si="66"/>
        <v>0</v>
      </c>
      <c r="DP31" s="376" t="str">
        <f t="shared" si="67"/>
        <v>OK</v>
      </c>
    </row>
    <row r="32" spans="1:120" x14ac:dyDescent="0.2">
      <c r="B32" s="105"/>
      <c r="C32" s="518">
        <f t="shared" si="38"/>
        <v>10</v>
      </c>
      <c r="D32" s="522">
        <v>9</v>
      </c>
      <c r="E32" s="529"/>
      <c r="F32" s="456"/>
      <c r="G32" s="454"/>
      <c r="H32" s="112"/>
      <c r="I32" s="455"/>
      <c r="J32" s="542"/>
      <c r="K32" s="145"/>
      <c r="L32" s="533"/>
      <c r="M32" s="491"/>
      <c r="N32" s="492"/>
      <c r="O32" s="493"/>
      <c r="P32" s="609"/>
      <c r="Q32" s="463"/>
      <c r="R32" s="492"/>
      <c r="S32" s="493"/>
      <c r="T32" s="671" t="str">
        <f t="shared" si="0"/>
        <v/>
      </c>
      <c r="U32" s="658" t="str">
        <f t="shared" si="39"/>
        <v/>
      </c>
      <c r="V32" s="150" t="str">
        <f t="shared" si="1"/>
        <v/>
      </c>
      <c r="W32" s="53" t="str">
        <f t="shared" si="2"/>
        <v/>
      </c>
      <c r="X32" s="54" t="b">
        <f t="shared" si="40"/>
        <v>0</v>
      </c>
      <c r="Y32" s="54" t="b">
        <f t="shared" si="41"/>
        <v>0</v>
      </c>
      <c r="Z32" s="54" t="b">
        <f t="shared" si="68"/>
        <v>0</v>
      </c>
      <c r="AA32" s="53" t="str">
        <f t="shared" si="42"/>
        <v/>
      </c>
      <c r="AB32" s="54" t="str">
        <f t="shared" si="3"/>
        <v/>
      </c>
      <c r="AC32" s="53" t="str">
        <f t="shared" si="4"/>
        <v/>
      </c>
      <c r="AD32" s="200" t="str">
        <f t="shared" si="5"/>
        <v/>
      </c>
      <c r="AE32" s="53" t="str">
        <f t="shared" si="71"/>
        <v/>
      </c>
      <c r="AF32" s="201" t="e">
        <f t="shared" si="6"/>
        <v>#VALUE!</v>
      </c>
      <c r="AG32" s="352" t="b">
        <f t="shared" si="73"/>
        <v>1</v>
      </c>
      <c r="AH32" s="352" t="b">
        <f t="shared" si="74"/>
        <v>0</v>
      </c>
      <c r="AI32" s="55" t="b">
        <f t="shared" si="69"/>
        <v>0</v>
      </c>
      <c r="AJ32" s="55" t="b">
        <f t="shared" si="70"/>
        <v>1</v>
      </c>
      <c r="AK32" s="55" t="b">
        <f>IF(AND(COUNTBLANK(E32:J32)=6,OR(AH33:AH123)),NOT(AH32))</f>
        <v>0</v>
      </c>
      <c r="AL32" s="55" t="str">
        <f t="shared" si="7"/>
        <v/>
      </c>
      <c r="AM32" s="55" t="b">
        <f t="shared" si="8"/>
        <v>1</v>
      </c>
      <c r="AN32" s="55" t="str">
        <f t="shared" si="9"/>
        <v/>
      </c>
      <c r="AO32" s="55" t="b">
        <f t="shared" si="72"/>
        <v>1</v>
      </c>
      <c r="AP32" s="353" t="str">
        <f t="shared" si="43"/>
        <v/>
      </c>
      <c r="AQ32" s="55" t="str">
        <f t="shared" si="10"/>
        <v/>
      </c>
      <c r="AR32" s="202">
        <f t="shared" si="44"/>
        <v>0</v>
      </c>
      <c r="AS32" s="202" t="str">
        <f t="shared" si="45"/>
        <v/>
      </c>
      <c r="AT32" s="656" t="str">
        <f t="shared" si="46"/>
        <v/>
      </c>
      <c r="AU32" s="656" t="str">
        <f t="shared" si="47"/>
        <v/>
      </c>
      <c r="AV32" s="656" t="str">
        <f t="shared" si="48"/>
        <v/>
      </c>
      <c r="AW32" s="841"/>
      <c r="AX32" s="844"/>
      <c r="AY32" s="487" t="str">
        <f t="shared" si="49"/>
        <v>n/a</v>
      </c>
      <c r="AZ32" s="483" t="b">
        <f t="shared" si="11"/>
        <v>0</v>
      </c>
      <c r="BA32" s="363" t="b">
        <f t="shared" si="12"/>
        <v>0</v>
      </c>
      <c r="BB32" s="363" t="b">
        <f t="shared" si="13"/>
        <v>0</v>
      </c>
      <c r="BC32" s="484" t="b">
        <f t="shared" si="14"/>
        <v>0</v>
      </c>
      <c r="BD32" s="483" t="b">
        <f t="shared" si="15"/>
        <v>0</v>
      </c>
      <c r="BE32" s="363" t="b">
        <f t="shared" si="16"/>
        <v>0</v>
      </c>
      <c r="BF32" s="484" t="b">
        <f t="shared" si="17"/>
        <v>0</v>
      </c>
      <c r="BG32" s="485" t="str">
        <f t="shared" si="50"/>
        <v/>
      </c>
      <c r="BH32" s="364" t="str">
        <f t="shared" si="51"/>
        <v/>
      </c>
      <c r="BI32" s="365" t="str">
        <f t="shared" si="52"/>
        <v/>
      </c>
      <c r="BJ32" s="366" t="str">
        <f t="shared" si="53"/>
        <v/>
      </c>
      <c r="BN32" s="90">
        <v>9</v>
      </c>
      <c r="BO32" s="90">
        <f t="shared" si="18"/>
        <v>10</v>
      </c>
      <c r="BR32" s="187"/>
      <c r="BS32" s="64"/>
      <c r="BT32" s="64"/>
      <c r="BU32" s="64"/>
      <c r="BV32" s="64"/>
      <c r="BW32" s="64"/>
      <c r="BX32" s="64"/>
      <c r="BY32" s="64"/>
      <c r="CA32" s="137">
        <f t="shared" si="54"/>
        <v>9</v>
      </c>
      <c r="CB32" s="394">
        <f t="shared" si="55"/>
        <v>0</v>
      </c>
      <c r="CC32" s="394">
        <f t="shared" si="56"/>
        <v>0</v>
      </c>
      <c r="CD32" s="354" t="str">
        <f t="shared" si="19"/>
        <v/>
      </c>
      <c r="CE32" s="355" t="str">
        <f t="shared" si="20"/>
        <v/>
      </c>
      <c r="CF32" s="356" t="str">
        <f t="shared" si="57"/>
        <v/>
      </c>
      <c r="CG32" s="357" t="str">
        <f t="shared" si="58"/>
        <v/>
      </c>
      <c r="CH32" s="357" t="str">
        <f t="shared" si="21"/>
        <v/>
      </c>
      <c r="CI32" s="357" t="str">
        <f t="shared" si="22"/>
        <v/>
      </c>
      <c r="CJ32" s="355" t="str">
        <f t="shared" si="59"/>
        <v/>
      </c>
      <c r="CK32" s="46"/>
      <c r="CL32" s="188"/>
      <c r="CM32" s="107"/>
      <c r="CN32" s="107"/>
      <c r="CO32" s="64"/>
      <c r="CP32" s="64"/>
      <c r="CT32" s="373" t="str">
        <f t="shared" si="60"/>
        <v>OK</v>
      </c>
      <c r="CU32" s="373" t="str">
        <f t="shared" si="61"/>
        <v>OK</v>
      </c>
      <c r="CV32" s="373" t="str">
        <f t="shared" si="62"/>
        <v>OK</v>
      </c>
      <c r="CW32" s="373" t="str">
        <f t="shared" si="63"/>
        <v>OK</v>
      </c>
      <c r="CX32" s="373" t="str">
        <f t="shared" si="64"/>
        <v>OK</v>
      </c>
      <c r="CY32" s="374" t="str">
        <f t="shared" si="23"/>
        <v>OK</v>
      </c>
      <c r="CZ32" s="373" t="str">
        <f t="shared" si="24"/>
        <v>OK</v>
      </c>
      <c r="DA32" s="373" t="str">
        <f t="shared" si="25"/>
        <v>OK</v>
      </c>
      <c r="DB32" s="373" t="str">
        <f t="shared" si="26"/>
        <v>OK</v>
      </c>
      <c r="DC32" s="373" t="str">
        <f t="shared" si="27"/>
        <v>OK</v>
      </c>
      <c r="DD32" s="373" t="str">
        <f t="shared" si="28"/>
        <v>OK</v>
      </c>
      <c r="DE32" s="373" t="str">
        <f t="shared" si="29"/>
        <v>OK</v>
      </c>
      <c r="DF32" s="374" t="str">
        <f t="shared" si="30"/>
        <v>OK</v>
      </c>
      <c r="DG32" s="373" t="str">
        <f t="shared" si="65"/>
        <v>OK</v>
      </c>
      <c r="DH32" s="373" t="str">
        <f t="shared" si="31"/>
        <v>OK</v>
      </c>
      <c r="DI32" s="373" t="str">
        <f t="shared" si="32"/>
        <v>OK</v>
      </c>
      <c r="DJ32" s="373" t="str">
        <f t="shared" si="33"/>
        <v>OK</v>
      </c>
      <c r="DK32" s="373" t="str">
        <f t="shared" si="34"/>
        <v>OK</v>
      </c>
      <c r="DL32" s="373" t="str">
        <f t="shared" si="35"/>
        <v>OK</v>
      </c>
      <c r="DM32" s="373" t="str">
        <f t="shared" si="36"/>
        <v>OK</v>
      </c>
      <c r="DN32" s="374" t="str">
        <f t="shared" si="37"/>
        <v>OK</v>
      </c>
      <c r="DO32" s="377">
        <f t="shared" si="66"/>
        <v>0</v>
      </c>
      <c r="DP32" s="376" t="str">
        <f t="shared" si="67"/>
        <v>OK</v>
      </c>
    </row>
    <row r="33" spans="2:120" x14ac:dyDescent="0.2">
      <c r="B33" s="105"/>
      <c r="C33" s="518">
        <f t="shared" si="38"/>
        <v>10</v>
      </c>
      <c r="D33" s="522">
        <v>10</v>
      </c>
      <c r="E33" s="529"/>
      <c r="F33" s="456"/>
      <c r="G33" s="454"/>
      <c r="H33" s="112"/>
      <c r="I33" s="455"/>
      <c r="J33" s="542"/>
      <c r="K33" s="145"/>
      <c r="L33" s="533"/>
      <c r="M33" s="491"/>
      <c r="N33" s="492"/>
      <c r="O33" s="493"/>
      <c r="P33" s="609"/>
      <c r="Q33" s="463"/>
      <c r="R33" s="492"/>
      <c r="S33" s="493"/>
      <c r="T33" s="671" t="str">
        <f t="shared" si="0"/>
        <v/>
      </c>
      <c r="U33" s="658" t="str">
        <f t="shared" si="39"/>
        <v/>
      </c>
      <c r="V33" s="150" t="str">
        <f t="shared" si="1"/>
        <v/>
      </c>
      <c r="W33" s="53" t="str">
        <f t="shared" si="2"/>
        <v/>
      </c>
      <c r="X33" s="54" t="b">
        <f t="shared" si="40"/>
        <v>0</v>
      </c>
      <c r="Y33" s="54" t="b">
        <f t="shared" si="41"/>
        <v>0</v>
      </c>
      <c r="Z33" s="54" t="b">
        <f t="shared" si="68"/>
        <v>0</v>
      </c>
      <c r="AA33" s="53" t="str">
        <f t="shared" si="42"/>
        <v/>
      </c>
      <c r="AB33" s="54" t="str">
        <f t="shared" si="3"/>
        <v/>
      </c>
      <c r="AC33" s="53" t="str">
        <f t="shared" si="4"/>
        <v/>
      </c>
      <c r="AD33" s="200" t="str">
        <f t="shared" si="5"/>
        <v/>
      </c>
      <c r="AE33" s="53" t="str">
        <f t="shared" si="71"/>
        <v/>
      </c>
      <c r="AF33" s="201" t="e">
        <f t="shared" si="6"/>
        <v>#VALUE!</v>
      </c>
      <c r="AG33" s="352" t="b">
        <f t="shared" si="73"/>
        <v>1</v>
      </c>
      <c r="AH33" s="352" t="b">
        <f t="shared" si="74"/>
        <v>0</v>
      </c>
      <c r="AI33" s="55" t="b">
        <f t="shared" si="69"/>
        <v>0</v>
      </c>
      <c r="AJ33" s="55" t="b">
        <f t="shared" si="70"/>
        <v>1</v>
      </c>
      <c r="AK33" s="55" t="b">
        <f>IF(AND(COUNTBLANK(E33:J33)=6,OR(AH34:AH123)),NOT(AH33))</f>
        <v>0</v>
      </c>
      <c r="AL33" s="55" t="str">
        <f t="shared" si="7"/>
        <v/>
      </c>
      <c r="AM33" s="55" t="b">
        <f t="shared" si="8"/>
        <v>1</v>
      </c>
      <c r="AN33" s="55" t="str">
        <f t="shared" si="9"/>
        <v/>
      </c>
      <c r="AO33" s="55" t="b">
        <f t="shared" si="72"/>
        <v>1</v>
      </c>
      <c r="AP33" s="353" t="str">
        <f t="shared" si="43"/>
        <v/>
      </c>
      <c r="AQ33" s="55" t="str">
        <f t="shared" si="10"/>
        <v/>
      </c>
      <c r="AR33" s="202">
        <f t="shared" si="44"/>
        <v>0</v>
      </c>
      <c r="AS33" s="202" t="str">
        <f t="shared" si="45"/>
        <v/>
      </c>
      <c r="AT33" s="656" t="str">
        <f t="shared" si="46"/>
        <v/>
      </c>
      <c r="AU33" s="656" t="str">
        <f t="shared" si="47"/>
        <v/>
      </c>
      <c r="AV33" s="656" t="str">
        <f t="shared" si="48"/>
        <v/>
      </c>
      <c r="AW33" s="841"/>
      <c r="AX33" s="844"/>
      <c r="AY33" s="487" t="str">
        <f t="shared" si="49"/>
        <v>n/a</v>
      </c>
      <c r="AZ33" s="483" t="b">
        <f t="shared" si="11"/>
        <v>0</v>
      </c>
      <c r="BA33" s="363" t="b">
        <f t="shared" si="12"/>
        <v>0</v>
      </c>
      <c r="BB33" s="363" t="b">
        <f t="shared" si="13"/>
        <v>0</v>
      </c>
      <c r="BC33" s="484" t="b">
        <f t="shared" si="14"/>
        <v>0</v>
      </c>
      <c r="BD33" s="483" t="b">
        <f t="shared" si="15"/>
        <v>0</v>
      </c>
      <c r="BE33" s="363" t="b">
        <f t="shared" si="16"/>
        <v>0</v>
      </c>
      <c r="BF33" s="484" t="b">
        <f t="shared" si="17"/>
        <v>0</v>
      </c>
      <c r="BG33" s="485" t="str">
        <f t="shared" si="50"/>
        <v/>
      </c>
      <c r="BH33" s="364" t="str">
        <f t="shared" si="51"/>
        <v/>
      </c>
      <c r="BI33" s="365" t="str">
        <f t="shared" si="52"/>
        <v/>
      </c>
      <c r="BJ33" s="366" t="str">
        <f t="shared" si="53"/>
        <v/>
      </c>
      <c r="BN33" s="90">
        <v>10</v>
      </c>
      <c r="BO33" s="90">
        <f>IF(RowsPreferredOne&gt;=BN33,RowsPreferredOne,"-")</f>
        <v>10</v>
      </c>
      <c r="BR33" s="187"/>
      <c r="BS33" s="64"/>
      <c r="BT33" s="64"/>
      <c r="BU33" s="64"/>
      <c r="BV33" s="64"/>
      <c r="BW33" s="64"/>
      <c r="BX33" s="64"/>
      <c r="BY33" s="64"/>
      <c r="CA33" s="137">
        <f t="shared" si="54"/>
        <v>10</v>
      </c>
      <c r="CB33" s="394">
        <f t="shared" si="55"/>
        <v>0</v>
      </c>
      <c r="CC33" s="394">
        <f t="shared" si="56"/>
        <v>0</v>
      </c>
      <c r="CD33" s="354" t="str">
        <f t="shared" si="19"/>
        <v/>
      </c>
      <c r="CE33" s="355" t="str">
        <f t="shared" si="20"/>
        <v/>
      </c>
      <c r="CF33" s="356" t="str">
        <f t="shared" si="57"/>
        <v/>
      </c>
      <c r="CG33" s="357" t="str">
        <f t="shared" si="58"/>
        <v/>
      </c>
      <c r="CH33" s="357" t="str">
        <f t="shared" si="21"/>
        <v/>
      </c>
      <c r="CI33" s="357" t="str">
        <f t="shared" si="22"/>
        <v/>
      </c>
      <c r="CJ33" s="355" t="str">
        <f t="shared" si="59"/>
        <v/>
      </c>
      <c r="CK33" s="46"/>
      <c r="CL33" s="188"/>
      <c r="CM33" s="107"/>
      <c r="CN33" s="107"/>
      <c r="CO33" s="64"/>
      <c r="CP33" s="64"/>
      <c r="CT33" s="373" t="str">
        <f t="shared" si="60"/>
        <v>OK</v>
      </c>
      <c r="CU33" s="373" t="str">
        <f t="shared" si="61"/>
        <v>OK</v>
      </c>
      <c r="CV33" s="373" t="str">
        <f t="shared" si="62"/>
        <v>OK</v>
      </c>
      <c r="CW33" s="373" t="str">
        <f t="shared" si="63"/>
        <v>OK</v>
      </c>
      <c r="CX33" s="373" t="str">
        <f t="shared" si="64"/>
        <v>OK</v>
      </c>
      <c r="CY33" s="374" t="str">
        <f t="shared" si="23"/>
        <v>OK</v>
      </c>
      <c r="CZ33" s="373" t="str">
        <f t="shared" si="24"/>
        <v>OK</v>
      </c>
      <c r="DA33" s="373" t="str">
        <f t="shared" si="25"/>
        <v>OK</v>
      </c>
      <c r="DB33" s="373" t="str">
        <f t="shared" si="26"/>
        <v>OK</v>
      </c>
      <c r="DC33" s="373" t="str">
        <f t="shared" si="27"/>
        <v>OK</v>
      </c>
      <c r="DD33" s="373" t="str">
        <f t="shared" si="28"/>
        <v>OK</v>
      </c>
      <c r="DE33" s="373" t="str">
        <f t="shared" si="29"/>
        <v>OK</v>
      </c>
      <c r="DF33" s="374" t="str">
        <f t="shared" si="30"/>
        <v>OK</v>
      </c>
      <c r="DG33" s="373" t="str">
        <f t="shared" si="65"/>
        <v>OK</v>
      </c>
      <c r="DH33" s="373" t="str">
        <f t="shared" si="31"/>
        <v>OK</v>
      </c>
      <c r="DI33" s="373" t="str">
        <f t="shared" si="32"/>
        <v>OK</v>
      </c>
      <c r="DJ33" s="373" t="str">
        <f t="shared" si="33"/>
        <v>OK</v>
      </c>
      <c r="DK33" s="373" t="str">
        <f t="shared" si="34"/>
        <v>OK</v>
      </c>
      <c r="DL33" s="373" t="str">
        <f t="shared" si="35"/>
        <v>OK</v>
      </c>
      <c r="DM33" s="373" t="str">
        <f t="shared" si="36"/>
        <v>OK</v>
      </c>
      <c r="DN33" s="374" t="str">
        <f t="shared" si="37"/>
        <v>OK</v>
      </c>
      <c r="DO33" s="377">
        <f t="shared" si="66"/>
        <v>0</v>
      </c>
      <c r="DP33" s="376" t="str">
        <f t="shared" si="67"/>
        <v>OK</v>
      </c>
    </row>
    <row r="34" spans="2:120" hidden="1" x14ac:dyDescent="0.2">
      <c r="B34" s="105"/>
      <c r="C34" s="518" t="str">
        <f t="shared" si="38"/>
        <v>-</v>
      </c>
      <c r="D34" s="522">
        <v>11</v>
      </c>
      <c r="E34" s="529"/>
      <c r="F34" s="456"/>
      <c r="G34" s="454"/>
      <c r="H34" s="112"/>
      <c r="I34" s="455"/>
      <c r="J34" s="542"/>
      <c r="K34" s="145"/>
      <c r="L34" s="533"/>
      <c r="M34" s="491"/>
      <c r="N34" s="492"/>
      <c r="O34" s="493"/>
      <c r="P34" s="609"/>
      <c r="Q34" s="463"/>
      <c r="R34" s="492"/>
      <c r="S34" s="493"/>
      <c r="T34" s="671" t="str">
        <f t="shared" si="0"/>
        <v/>
      </c>
      <c r="U34" s="658" t="str">
        <f t="shared" si="39"/>
        <v/>
      </c>
      <c r="V34" s="150" t="str">
        <f t="shared" si="1"/>
        <v/>
      </c>
      <c r="W34" s="53" t="str">
        <f t="shared" si="2"/>
        <v/>
      </c>
      <c r="X34" s="54" t="b">
        <f t="shared" si="40"/>
        <v>0</v>
      </c>
      <c r="Y34" s="54" t="b">
        <f t="shared" si="41"/>
        <v>0</v>
      </c>
      <c r="Z34" s="54" t="b">
        <f t="shared" si="68"/>
        <v>0</v>
      </c>
      <c r="AA34" s="53" t="str">
        <f t="shared" si="42"/>
        <v/>
      </c>
      <c r="AB34" s="54" t="str">
        <f t="shared" si="3"/>
        <v/>
      </c>
      <c r="AC34" s="53" t="str">
        <f t="shared" si="4"/>
        <v/>
      </c>
      <c r="AD34" s="200" t="str">
        <f t="shared" si="5"/>
        <v/>
      </c>
      <c r="AE34" s="53" t="str">
        <f t="shared" si="71"/>
        <v/>
      </c>
      <c r="AF34" s="201" t="e">
        <f t="shared" si="6"/>
        <v>#VALUE!</v>
      </c>
      <c r="AG34" s="352" t="b">
        <f t="shared" si="73"/>
        <v>1</v>
      </c>
      <c r="AH34" s="352" t="b">
        <f t="shared" si="74"/>
        <v>0</v>
      </c>
      <c r="AI34" s="55" t="b">
        <f t="shared" si="69"/>
        <v>0</v>
      </c>
      <c r="AJ34" s="55" t="b">
        <f t="shared" si="70"/>
        <v>1</v>
      </c>
      <c r="AK34" s="55" t="b">
        <f>IF(AND(COUNTBLANK(E34:J34)=6,OR(AH35:AH123)),NOT(AH34))</f>
        <v>0</v>
      </c>
      <c r="AL34" s="55" t="str">
        <f t="shared" si="7"/>
        <v/>
      </c>
      <c r="AM34" s="55" t="b">
        <f t="shared" si="8"/>
        <v>1</v>
      </c>
      <c r="AN34" s="55" t="str">
        <f t="shared" si="9"/>
        <v/>
      </c>
      <c r="AO34" s="55" t="b">
        <f t="shared" si="72"/>
        <v>1</v>
      </c>
      <c r="AP34" s="353" t="str">
        <f t="shared" si="43"/>
        <v/>
      </c>
      <c r="AQ34" s="55" t="str">
        <f t="shared" si="10"/>
        <v/>
      </c>
      <c r="AR34" s="202">
        <f t="shared" si="44"/>
        <v>0</v>
      </c>
      <c r="AS34" s="202" t="str">
        <f t="shared" si="45"/>
        <v/>
      </c>
      <c r="AT34" s="656" t="str">
        <f t="shared" si="46"/>
        <v/>
      </c>
      <c r="AU34" s="656" t="str">
        <f t="shared" si="47"/>
        <v/>
      </c>
      <c r="AV34" s="656" t="str">
        <f t="shared" si="48"/>
        <v/>
      </c>
      <c r="AW34" s="841"/>
      <c r="AX34" s="844"/>
      <c r="AY34" s="487" t="str">
        <f t="shared" si="49"/>
        <v>n/a</v>
      </c>
      <c r="AZ34" s="483" t="b">
        <f t="shared" si="11"/>
        <v>0</v>
      </c>
      <c r="BA34" s="363" t="b">
        <f t="shared" si="12"/>
        <v>0</v>
      </c>
      <c r="BB34" s="363" t="b">
        <f t="shared" si="13"/>
        <v>0</v>
      </c>
      <c r="BC34" s="484" t="b">
        <f t="shared" si="14"/>
        <v>0</v>
      </c>
      <c r="BD34" s="483" t="b">
        <f t="shared" si="15"/>
        <v>0</v>
      </c>
      <c r="BE34" s="363" t="b">
        <f t="shared" si="16"/>
        <v>0</v>
      </c>
      <c r="BF34" s="484" t="b">
        <f t="shared" si="17"/>
        <v>0</v>
      </c>
      <c r="BG34" s="485" t="str">
        <f t="shared" si="50"/>
        <v/>
      </c>
      <c r="BH34" s="364" t="str">
        <f t="shared" si="51"/>
        <v/>
      </c>
      <c r="BI34" s="365" t="str">
        <f t="shared" si="52"/>
        <v/>
      </c>
      <c r="BJ34" s="366" t="str">
        <f t="shared" si="53"/>
        <v/>
      </c>
      <c r="BN34" s="90">
        <v>11</v>
      </c>
      <c r="BO34" s="90" t="str">
        <f t="shared" si="18"/>
        <v>-</v>
      </c>
      <c r="BR34" s="187"/>
      <c r="BS34" s="64"/>
      <c r="BT34" s="64"/>
      <c r="BU34" s="64"/>
      <c r="BV34" s="64"/>
      <c r="BW34" s="64"/>
      <c r="BX34" s="64"/>
      <c r="BY34" s="64"/>
      <c r="CA34" s="137">
        <f t="shared" si="54"/>
        <v>11</v>
      </c>
      <c r="CB34" s="394">
        <f t="shared" si="55"/>
        <v>0</v>
      </c>
      <c r="CC34" s="394">
        <f t="shared" si="56"/>
        <v>0</v>
      </c>
      <c r="CD34" s="354" t="str">
        <f t="shared" si="19"/>
        <v/>
      </c>
      <c r="CE34" s="355" t="str">
        <f t="shared" si="20"/>
        <v/>
      </c>
      <c r="CF34" s="356" t="str">
        <f t="shared" si="57"/>
        <v/>
      </c>
      <c r="CG34" s="357" t="str">
        <f t="shared" si="58"/>
        <v/>
      </c>
      <c r="CH34" s="357" t="str">
        <f t="shared" si="21"/>
        <v/>
      </c>
      <c r="CI34" s="357" t="str">
        <f t="shared" si="22"/>
        <v/>
      </c>
      <c r="CJ34" s="355" t="str">
        <f t="shared" si="59"/>
        <v/>
      </c>
      <c r="CK34" s="46"/>
      <c r="CL34" s="188"/>
      <c r="CM34" s="107"/>
      <c r="CN34" s="107"/>
      <c r="CO34" s="64"/>
      <c r="CP34" s="64"/>
      <c r="CT34" s="373" t="str">
        <f t="shared" si="60"/>
        <v>OK</v>
      </c>
      <c r="CU34" s="373" t="str">
        <f t="shared" si="61"/>
        <v>OK</v>
      </c>
      <c r="CV34" s="373" t="str">
        <f t="shared" si="62"/>
        <v>OK</v>
      </c>
      <c r="CW34" s="373" t="str">
        <f t="shared" si="63"/>
        <v>OK</v>
      </c>
      <c r="CX34" s="373" t="str">
        <f t="shared" si="64"/>
        <v>OK</v>
      </c>
      <c r="CY34" s="374" t="str">
        <f t="shared" si="23"/>
        <v>OK</v>
      </c>
      <c r="CZ34" s="373" t="str">
        <f t="shared" si="24"/>
        <v>OK</v>
      </c>
      <c r="DA34" s="373" t="str">
        <f t="shared" si="25"/>
        <v>OK</v>
      </c>
      <c r="DB34" s="373" t="str">
        <f t="shared" si="26"/>
        <v>OK</v>
      </c>
      <c r="DC34" s="373" t="str">
        <f t="shared" si="27"/>
        <v>OK</v>
      </c>
      <c r="DD34" s="373" t="str">
        <f t="shared" si="28"/>
        <v>OK</v>
      </c>
      <c r="DE34" s="373" t="str">
        <f t="shared" si="29"/>
        <v>OK</v>
      </c>
      <c r="DF34" s="374" t="str">
        <f t="shared" si="30"/>
        <v>OK</v>
      </c>
      <c r="DG34" s="373" t="str">
        <f t="shared" si="65"/>
        <v>OK</v>
      </c>
      <c r="DH34" s="373" t="str">
        <f t="shared" si="31"/>
        <v>OK</v>
      </c>
      <c r="DI34" s="373" t="str">
        <f t="shared" si="32"/>
        <v>OK</v>
      </c>
      <c r="DJ34" s="373" t="str">
        <f t="shared" si="33"/>
        <v>OK</v>
      </c>
      <c r="DK34" s="373" t="str">
        <f t="shared" si="34"/>
        <v>OK</v>
      </c>
      <c r="DL34" s="373" t="str">
        <f t="shared" si="35"/>
        <v>OK</v>
      </c>
      <c r="DM34" s="373" t="str">
        <f t="shared" si="36"/>
        <v>OK</v>
      </c>
      <c r="DN34" s="374" t="str">
        <f t="shared" si="37"/>
        <v>OK</v>
      </c>
      <c r="DO34" s="377">
        <f t="shared" si="66"/>
        <v>0</v>
      </c>
      <c r="DP34" s="376" t="str">
        <f t="shared" si="67"/>
        <v>OK</v>
      </c>
    </row>
    <row r="35" spans="2:120" hidden="1" x14ac:dyDescent="0.2">
      <c r="B35" s="105"/>
      <c r="C35" s="518" t="str">
        <f>BO35</f>
        <v>-</v>
      </c>
      <c r="D35" s="522">
        <v>12</v>
      </c>
      <c r="E35" s="529"/>
      <c r="F35" s="456"/>
      <c r="G35" s="454"/>
      <c r="H35" s="112"/>
      <c r="I35" s="455"/>
      <c r="J35" s="542"/>
      <c r="K35" s="145"/>
      <c r="L35" s="533"/>
      <c r="M35" s="491"/>
      <c r="N35" s="492"/>
      <c r="O35" s="493"/>
      <c r="P35" s="609"/>
      <c r="Q35" s="463"/>
      <c r="R35" s="492"/>
      <c r="S35" s="493"/>
      <c r="T35" s="671" t="str">
        <f t="shared" si="0"/>
        <v/>
      </c>
      <c r="U35" s="658" t="str">
        <f t="shared" si="39"/>
        <v/>
      </c>
      <c r="V35" s="150" t="str">
        <f t="shared" si="1"/>
        <v/>
      </c>
      <c r="W35" s="53" t="str">
        <f t="shared" si="2"/>
        <v/>
      </c>
      <c r="X35" s="54" t="b">
        <f t="shared" si="40"/>
        <v>0</v>
      </c>
      <c r="Y35" s="54" t="b">
        <f t="shared" si="41"/>
        <v>0</v>
      </c>
      <c r="Z35" s="54" t="b">
        <f t="shared" si="68"/>
        <v>0</v>
      </c>
      <c r="AA35" s="53" t="str">
        <f t="shared" si="42"/>
        <v/>
      </c>
      <c r="AB35" s="54" t="str">
        <f t="shared" si="3"/>
        <v/>
      </c>
      <c r="AC35" s="53" t="str">
        <f t="shared" si="4"/>
        <v/>
      </c>
      <c r="AD35" s="200" t="str">
        <f t="shared" si="5"/>
        <v/>
      </c>
      <c r="AE35" s="53" t="str">
        <f t="shared" si="71"/>
        <v/>
      </c>
      <c r="AF35" s="201" t="e">
        <f t="shared" si="6"/>
        <v>#VALUE!</v>
      </c>
      <c r="AG35" s="352" t="b">
        <f t="shared" si="73"/>
        <v>1</v>
      </c>
      <c r="AH35" s="352" t="b">
        <f t="shared" si="74"/>
        <v>0</v>
      </c>
      <c r="AI35" s="55" t="b">
        <f t="shared" si="69"/>
        <v>0</v>
      </c>
      <c r="AJ35" s="55" t="b">
        <f t="shared" si="70"/>
        <v>1</v>
      </c>
      <c r="AK35" s="55" t="b">
        <f>IF(AND(COUNTBLANK(E35:J35)=6,OR(AH36:AH123)),NOT(AH35))</f>
        <v>0</v>
      </c>
      <c r="AL35" s="55" t="str">
        <f t="shared" si="7"/>
        <v/>
      </c>
      <c r="AM35" s="55" t="b">
        <f t="shared" si="8"/>
        <v>1</v>
      </c>
      <c r="AN35" s="55" t="str">
        <f t="shared" si="9"/>
        <v/>
      </c>
      <c r="AO35" s="55" t="b">
        <f t="shared" si="72"/>
        <v>1</v>
      </c>
      <c r="AP35" s="353" t="str">
        <f t="shared" si="43"/>
        <v/>
      </c>
      <c r="AQ35" s="55" t="str">
        <f t="shared" si="10"/>
        <v/>
      </c>
      <c r="AR35" s="202">
        <f t="shared" si="44"/>
        <v>0</v>
      </c>
      <c r="AS35" s="202" t="str">
        <f t="shared" si="45"/>
        <v/>
      </c>
      <c r="AT35" s="656" t="str">
        <f t="shared" si="46"/>
        <v/>
      </c>
      <c r="AU35" s="656" t="str">
        <f t="shared" si="47"/>
        <v/>
      </c>
      <c r="AV35" s="656" t="str">
        <f t="shared" si="48"/>
        <v/>
      </c>
      <c r="AW35" s="841"/>
      <c r="AX35" s="844"/>
      <c r="AY35" s="487" t="str">
        <f t="shared" si="49"/>
        <v>n/a</v>
      </c>
      <c r="AZ35" s="483" t="b">
        <f t="shared" si="11"/>
        <v>0</v>
      </c>
      <c r="BA35" s="363" t="b">
        <f t="shared" si="12"/>
        <v>0</v>
      </c>
      <c r="BB35" s="363" t="b">
        <f t="shared" si="13"/>
        <v>0</v>
      </c>
      <c r="BC35" s="484" t="b">
        <f t="shared" si="14"/>
        <v>0</v>
      </c>
      <c r="BD35" s="483" t="b">
        <f t="shared" si="15"/>
        <v>0</v>
      </c>
      <c r="BE35" s="363" t="b">
        <f t="shared" si="16"/>
        <v>0</v>
      </c>
      <c r="BF35" s="484" t="b">
        <f t="shared" si="17"/>
        <v>0</v>
      </c>
      <c r="BG35" s="485" t="str">
        <f t="shared" si="50"/>
        <v/>
      </c>
      <c r="BH35" s="364" t="str">
        <f t="shared" si="51"/>
        <v/>
      </c>
      <c r="BI35" s="365" t="str">
        <f t="shared" si="52"/>
        <v/>
      </c>
      <c r="BJ35" s="366" t="str">
        <f t="shared" si="53"/>
        <v/>
      </c>
      <c r="BN35" s="90">
        <v>12</v>
      </c>
      <c r="BO35" s="90" t="str">
        <f t="shared" si="18"/>
        <v>-</v>
      </c>
      <c r="BR35" s="187"/>
      <c r="BS35" s="64"/>
      <c r="BT35" s="64"/>
      <c r="BU35" s="64"/>
      <c r="BV35" s="64"/>
      <c r="BW35" s="64"/>
      <c r="BX35" s="64"/>
      <c r="BY35" s="64"/>
      <c r="CA35" s="137">
        <f t="shared" si="54"/>
        <v>12</v>
      </c>
      <c r="CB35" s="394">
        <f t="shared" si="55"/>
        <v>0</v>
      </c>
      <c r="CC35" s="394">
        <f t="shared" si="56"/>
        <v>0</v>
      </c>
      <c r="CD35" s="354" t="str">
        <f t="shared" si="19"/>
        <v/>
      </c>
      <c r="CE35" s="355" t="str">
        <f t="shared" si="20"/>
        <v/>
      </c>
      <c r="CF35" s="356" t="str">
        <f t="shared" si="57"/>
        <v/>
      </c>
      <c r="CG35" s="357" t="str">
        <f t="shared" si="58"/>
        <v/>
      </c>
      <c r="CH35" s="357" t="str">
        <f t="shared" si="21"/>
        <v/>
      </c>
      <c r="CI35" s="357" t="str">
        <f t="shared" si="22"/>
        <v/>
      </c>
      <c r="CJ35" s="355" t="str">
        <f t="shared" si="59"/>
        <v/>
      </c>
      <c r="CK35" s="46"/>
      <c r="CL35" s="188"/>
      <c r="CM35" s="107"/>
      <c r="CN35" s="107"/>
      <c r="CO35" s="64"/>
      <c r="CP35" s="64"/>
      <c r="CT35" s="373" t="str">
        <f t="shared" si="60"/>
        <v>OK</v>
      </c>
      <c r="CU35" s="373" t="str">
        <f t="shared" si="61"/>
        <v>OK</v>
      </c>
      <c r="CV35" s="373" t="str">
        <f t="shared" si="62"/>
        <v>OK</v>
      </c>
      <c r="CW35" s="373" t="str">
        <f t="shared" si="63"/>
        <v>OK</v>
      </c>
      <c r="CX35" s="373" t="str">
        <f t="shared" si="64"/>
        <v>OK</v>
      </c>
      <c r="CY35" s="374" t="str">
        <f t="shared" si="23"/>
        <v>OK</v>
      </c>
      <c r="CZ35" s="373" t="str">
        <f t="shared" si="24"/>
        <v>OK</v>
      </c>
      <c r="DA35" s="373" t="str">
        <f t="shared" si="25"/>
        <v>OK</v>
      </c>
      <c r="DB35" s="373" t="str">
        <f t="shared" si="26"/>
        <v>OK</v>
      </c>
      <c r="DC35" s="373" t="str">
        <f t="shared" si="27"/>
        <v>OK</v>
      </c>
      <c r="DD35" s="373" t="str">
        <f t="shared" si="28"/>
        <v>OK</v>
      </c>
      <c r="DE35" s="373" t="str">
        <f t="shared" si="29"/>
        <v>OK</v>
      </c>
      <c r="DF35" s="374" t="str">
        <f t="shared" si="30"/>
        <v>OK</v>
      </c>
      <c r="DG35" s="373" t="str">
        <f t="shared" si="65"/>
        <v>OK</v>
      </c>
      <c r="DH35" s="373" t="str">
        <f t="shared" si="31"/>
        <v>OK</v>
      </c>
      <c r="DI35" s="373" t="str">
        <f t="shared" si="32"/>
        <v>OK</v>
      </c>
      <c r="DJ35" s="373" t="str">
        <f t="shared" si="33"/>
        <v>OK</v>
      </c>
      <c r="DK35" s="373" t="str">
        <f t="shared" si="34"/>
        <v>OK</v>
      </c>
      <c r="DL35" s="373" t="str">
        <f t="shared" si="35"/>
        <v>OK</v>
      </c>
      <c r="DM35" s="373" t="str">
        <f t="shared" si="36"/>
        <v>OK</v>
      </c>
      <c r="DN35" s="374" t="str">
        <f t="shared" si="37"/>
        <v>OK</v>
      </c>
      <c r="DO35" s="377">
        <f t="shared" si="66"/>
        <v>0</v>
      </c>
      <c r="DP35" s="376" t="str">
        <f t="shared" si="67"/>
        <v>OK</v>
      </c>
    </row>
    <row r="36" spans="2:120" hidden="1" x14ac:dyDescent="0.2">
      <c r="B36" s="105"/>
      <c r="C36" s="518" t="str">
        <f t="shared" si="38"/>
        <v>-</v>
      </c>
      <c r="D36" s="522">
        <v>13</v>
      </c>
      <c r="E36" s="529"/>
      <c r="F36" s="456"/>
      <c r="G36" s="454"/>
      <c r="H36" s="112"/>
      <c r="I36" s="455"/>
      <c r="J36" s="542"/>
      <c r="K36" s="145"/>
      <c r="L36" s="533"/>
      <c r="M36" s="491"/>
      <c r="N36" s="492"/>
      <c r="O36" s="493"/>
      <c r="P36" s="609"/>
      <c r="Q36" s="463"/>
      <c r="R36" s="492"/>
      <c r="S36" s="493"/>
      <c r="T36" s="671" t="str">
        <f t="shared" si="0"/>
        <v/>
      </c>
      <c r="U36" s="658" t="str">
        <f t="shared" si="39"/>
        <v/>
      </c>
      <c r="V36" s="150" t="str">
        <f t="shared" si="1"/>
        <v/>
      </c>
      <c r="W36" s="53" t="str">
        <f t="shared" si="2"/>
        <v/>
      </c>
      <c r="X36" s="54" t="b">
        <f t="shared" si="40"/>
        <v>0</v>
      </c>
      <c r="Y36" s="54" t="b">
        <f t="shared" si="41"/>
        <v>0</v>
      </c>
      <c r="Z36" s="54" t="b">
        <f t="shared" si="68"/>
        <v>0</v>
      </c>
      <c r="AA36" s="53" t="str">
        <f t="shared" si="42"/>
        <v/>
      </c>
      <c r="AB36" s="54" t="str">
        <f t="shared" si="3"/>
        <v/>
      </c>
      <c r="AC36" s="53" t="str">
        <f t="shared" si="4"/>
        <v/>
      </c>
      <c r="AD36" s="200" t="str">
        <f t="shared" si="5"/>
        <v/>
      </c>
      <c r="AE36" s="53" t="str">
        <f t="shared" si="71"/>
        <v/>
      </c>
      <c r="AF36" s="201" t="e">
        <f t="shared" si="6"/>
        <v>#VALUE!</v>
      </c>
      <c r="AG36" s="352" t="b">
        <f t="shared" si="73"/>
        <v>1</v>
      </c>
      <c r="AH36" s="352" t="b">
        <f t="shared" si="74"/>
        <v>0</v>
      </c>
      <c r="AI36" s="55" t="b">
        <f t="shared" si="69"/>
        <v>0</v>
      </c>
      <c r="AJ36" s="55" t="b">
        <f t="shared" si="70"/>
        <v>1</v>
      </c>
      <c r="AK36" s="55" t="b">
        <f>IF(AND(COUNTBLANK(E36:J36)=6,OR(AH37:AH123)),NOT(AH36))</f>
        <v>0</v>
      </c>
      <c r="AL36" s="55" t="str">
        <f t="shared" si="7"/>
        <v/>
      </c>
      <c r="AM36" s="55" t="b">
        <f t="shared" si="8"/>
        <v>1</v>
      </c>
      <c r="AN36" s="55" t="str">
        <f t="shared" si="9"/>
        <v/>
      </c>
      <c r="AO36" s="55" t="b">
        <f t="shared" si="72"/>
        <v>1</v>
      </c>
      <c r="AP36" s="353" t="str">
        <f t="shared" si="43"/>
        <v/>
      </c>
      <c r="AQ36" s="55" t="str">
        <f t="shared" si="10"/>
        <v/>
      </c>
      <c r="AR36" s="202">
        <f t="shared" si="44"/>
        <v>0</v>
      </c>
      <c r="AS36" s="202" t="str">
        <f t="shared" si="45"/>
        <v/>
      </c>
      <c r="AT36" s="656" t="str">
        <f t="shared" si="46"/>
        <v/>
      </c>
      <c r="AU36" s="656" t="str">
        <f t="shared" si="47"/>
        <v/>
      </c>
      <c r="AV36" s="656" t="str">
        <f t="shared" si="48"/>
        <v/>
      </c>
      <c r="AW36" s="841"/>
      <c r="AX36" s="844"/>
      <c r="AY36" s="487" t="str">
        <f t="shared" si="49"/>
        <v>n/a</v>
      </c>
      <c r="AZ36" s="483" t="b">
        <f t="shared" si="11"/>
        <v>0</v>
      </c>
      <c r="BA36" s="363" t="b">
        <f t="shared" si="12"/>
        <v>0</v>
      </c>
      <c r="BB36" s="363" t="b">
        <f t="shared" si="13"/>
        <v>0</v>
      </c>
      <c r="BC36" s="484" t="b">
        <f t="shared" si="14"/>
        <v>0</v>
      </c>
      <c r="BD36" s="483" t="b">
        <f t="shared" si="15"/>
        <v>0</v>
      </c>
      <c r="BE36" s="363" t="b">
        <f t="shared" si="16"/>
        <v>0</v>
      </c>
      <c r="BF36" s="484" t="b">
        <f t="shared" si="17"/>
        <v>0</v>
      </c>
      <c r="BG36" s="485" t="str">
        <f t="shared" si="50"/>
        <v/>
      </c>
      <c r="BH36" s="364" t="str">
        <f t="shared" si="51"/>
        <v/>
      </c>
      <c r="BI36" s="365" t="str">
        <f t="shared" si="52"/>
        <v/>
      </c>
      <c r="BJ36" s="366" t="str">
        <f t="shared" si="53"/>
        <v/>
      </c>
      <c r="BN36" s="90">
        <v>13</v>
      </c>
      <c r="BO36" s="90" t="str">
        <f t="shared" si="18"/>
        <v>-</v>
      </c>
      <c r="BR36" s="187"/>
      <c r="BS36" s="64"/>
      <c r="BT36" s="64"/>
      <c r="BU36" s="64"/>
      <c r="BV36" s="64"/>
      <c r="BW36" s="64"/>
      <c r="BX36" s="64"/>
      <c r="BY36" s="64"/>
      <c r="CA36" s="137">
        <f t="shared" si="54"/>
        <v>13</v>
      </c>
      <c r="CB36" s="394">
        <f t="shared" si="55"/>
        <v>0</v>
      </c>
      <c r="CC36" s="394">
        <f t="shared" si="56"/>
        <v>0</v>
      </c>
      <c r="CD36" s="354" t="str">
        <f t="shared" si="19"/>
        <v/>
      </c>
      <c r="CE36" s="355" t="str">
        <f t="shared" si="20"/>
        <v/>
      </c>
      <c r="CF36" s="356" t="str">
        <f t="shared" si="57"/>
        <v/>
      </c>
      <c r="CG36" s="357" t="str">
        <f t="shared" si="58"/>
        <v/>
      </c>
      <c r="CH36" s="357" t="str">
        <f t="shared" si="21"/>
        <v/>
      </c>
      <c r="CI36" s="357" t="str">
        <f t="shared" si="22"/>
        <v/>
      </c>
      <c r="CJ36" s="355" t="str">
        <f t="shared" si="59"/>
        <v/>
      </c>
      <c r="CK36" s="46"/>
      <c r="CL36" s="188"/>
      <c r="CM36" s="107"/>
      <c r="CN36" s="107"/>
      <c r="CO36" s="64"/>
      <c r="CP36" s="64"/>
      <c r="CT36" s="373" t="str">
        <f t="shared" si="60"/>
        <v>OK</v>
      </c>
      <c r="CU36" s="373" t="str">
        <f t="shared" si="61"/>
        <v>OK</v>
      </c>
      <c r="CV36" s="373" t="str">
        <f t="shared" si="62"/>
        <v>OK</v>
      </c>
      <c r="CW36" s="373" t="str">
        <f t="shared" si="63"/>
        <v>OK</v>
      </c>
      <c r="CX36" s="373" t="str">
        <f t="shared" si="64"/>
        <v>OK</v>
      </c>
      <c r="CY36" s="374" t="str">
        <f t="shared" si="23"/>
        <v>OK</v>
      </c>
      <c r="CZ36" s="373" t="str">
        <f t="shared" si="24"/>
        <v>OK</v>
      </c>
      <c r="DA36" s="373" t="str">
        <f t="shared" si="25"/>
        <v>OK</v>
      </c>
      <c r="DB36" s="373" t="str">
        <f t="shared" si="26"/>
        <v>OK</v>
      </c>
      <c r="DC36" s="373" t="str">
        <f t="shared" si="27"/>
        <v>OK</v>
      </c>
      <c r="DD36" s="373" t="str">
        <f t="shared" si="28"/>
        <v>OK</v>
      </c>
      <c r="DE36" s="373" t="str">
        <f t="shared" si="29"/>
        <v>OK</v>
      </c>
      <c r="DF36" s="374" t="str">
        <f t="shared" si="30"/>
        <v>OK</v>
      </c>
      <c r="DG36" s="373" t="str">
        <f t="shared" si="65"/>
        <v>OK</v>
      </c>
      <c r="DH36" s="373" t="str">
        <f t="shared" si="31"/>
        <v>OK</v>
      </c>
      <c r="DI36" s="373" t="str">
        <f t="shared" si="32"/>
        <v>OK</v>
      </c>
      <c r="DJ36" s="373" t="str">
        <f t="shared" si="33"/>
        <v>OK</v>
      </c>
      <c r="DK36" s="373" t="str">
        <f t="shared" si="34"/>
        <v>OK</v>
      </c>
      <c r="DL36" s="373" t="str">
        <f t="shared" si="35"/>
        <v>OK</v>
      </c>
      <c r="DM36" s="373" t="str">
        <f t="shared" si="36"/>
        <v>OK</v>
      </c>
      <c r="DN36" s="374" t="str">
        <f t="shared" si="37"/>
        <v>OK</v>
      </c>
      <c r="DO36" s="377">
        <f t="shared" si="66"/>
        <v>0</v>
      </c>
      <c r="DP36" s="376" t="str">
        <f t="shared" si="67"/>
        <v>OK</v>
      </c>
    </row>
    <row r="37" spans="2:120" hidden="1" x14ac:dyDescent="0.2">
      <c r="B37" s="105"/>
      <c r="C37" s="518" t="str">
        <f t="shared" si="38"/>
        <v>-</v>
      </c>
      <c r="D37" s="522">
        <v>14</v>
      </c>
      <c r="E37" s="529"/>
      <c r="F37" s="456"/>
      <c r="G37" s="454"/>
      <c r="H37" s="112"/>
      <c r="I37" s="455"/>
      <c r="J37" s="542"/>
      <c r="K37" s="145"/>
      <c r="L37" s="533"/>
      <c r="M37" s="491"/>
      <c r="N37" s="492"/>
      <c r="O37" s="493"/>
      <c r="P37" s="609"/>
      <c r="Q37" s="463"/>
      <c r="R37" s="492"/>
      <c r="S37" s="493"/>
      <c r="T37" s="671" t="str">
        <f t="shared" si="0"/>
        <v/>
      </c>
      <c r="U37" s="658" t="str">
        <f t="shared" si="39"/>
        <v/>
      </c>
      <c r="V37" s="150" t="str">
        <f t="shared" si="1"/>
        <v/>
      </c>
      <c r="W37" s="53" t="str">
        <f t="shared" si="2"/>
        <v/>
      </c>
      <c r="X37" s="54" t="b">
        <f t="shared" si="40"/>
        <v>0</v>
      </c>
      <c r="Y37" s="54" t="b">
        <f t="shared" si="41"/>
        <v>0</v>
      </c>
      <c r="Z37" s="54" t="b">
        <f t="shared" si="68"/>
        <v>0</v>
      </c>
      <c r="AA37" s="53" t="str">
        <f t="shared" si="42"/>
        <v/>
      </c>
      <c r="AB37" s="54" t="str">
        <f t="shared" si="3"/>
        <v/>
      </c>
      <c r="AC37" s="53" t="str">
        <f t="shared" si="4"/>
        <v/>
      </c>
      <c r="AD37" s="200" t="str">
        <f t="shared" si="5"/>
        <v/>
      </c>
      <c r="AE37" s="53" t="str">
        <f t="shared" si="71"/>
        <v/>
      </c>
      <c r="AF37" s="201" t="e">
        <f t="shared" si="6"/>
        <v>#VALUE!</v>
      </c>
      <c r="AG37" s="352" t="b">
        <f t="shared" si="73"/>
        <v>1</v>
      </c>
      <c r="AH37" s="352" t="b">
        <f t="shared" si="74"/>
        <v>0</v>
      </c>
      <c r="AI37" s="55" t="b">
        <f t="shared" si="69"/>
        <v>0</v>
      </c>
      <c r="AJ37" s="55" t="b">
        <f t="shared" si="70"/>
        <v>1</v>
      </c>
      <c r="AK37" s="55" t="b">
        <f>IF(AND(COUNTBLANK(E37:J37)=6,OR(AH38:AH123)),NOT(AH37))</f>
        <v>0</v>
      </c>
      <c r="AL37" s="55" t="str">
        <f t="shared" si="7"/>
        <v/>
      </c>
      <c r="AM37" s="55" t="b">
        <f t="shared" si="8"/>
        <v>1</v>
      </c>
      <c r="AN37" s="55" t="str">
        <f t="shared" si="9"/>
        <v/>
      </c>
      <c r="AO37" s="55" t="b">
        <f t="shared" si="72"/>
        <v>1</v>
      </c>
      <c r="AP37" s="353" t="str">
        <f t="shared" si="43"/>
        <v/>
      </c>
      <c r="AQ37" s="55" t="str">
        <f t="shared" si="10"/>
        <v/>
      </c>
      <c r="AR37" s="202">
        <f t="shared" si="44"/>
        <v>0</v>
      </c>
      <c r="AS37" s="202" t="str">
        <f t="shared" si="45"/>
        <v/>
      </c>
      <c r="AT37" s="656" t="str">
        <f t="shared" si="46"/>
        <v/>
      </c>
      <c r="AU37" s="656" t="str">
        <f t="shared" si="47"/>
        <v/>
      </c>
      <c r="AV37" s="656" t="str">
        <f t="shared" si="48"/>
        <v/>
      </c>
      <c r="AW37" s="841"/>
      <c r="AX37" s="844"/>
      <c r="AY37" s="487" t="str">
        <f t="shared" si="49"/>
        <v>n/a</v>
      </c>
      <c r="AZ37" s="483" t="b">
        <f t="shared" si="11"/>
        <v>0</v>
      </c>
      <c r="BA37" s="363" t="b">
        <f t="shared" si="12"/>
        <v>0</v>
      </c>
      <c r="BB37" s="363" t="b">
        <f t="shared" si="13"/>
        <v>0</v>
      </c>
      <c r="BC37" s="484" t="b">
        <f t="shared" si="14"/>
        <v>0</v>
      </c>
      <c r="BD37" s="483" t="b">
        <f t="shared" si="15"/>
        <v>0</v>
      </c>
      <c r="BE37" s="363" t="b">
        <f t="shared" si="16"/>
        <v>0</v>
      </c>
      <c r="BF37" s="484" t="b">
        <f t="shared" si="17"/>
        <v>0</v>
      </c>
      <c r="BG37" s="485" t="str">
        <f t="shared" si="50"/>
        <v/>
      </c>
      <c r="BH37" s="364" t="str">
        <f t="shared" si="51"/>
        <v/>
      </c>
      <c r="BI37" s="365" t="str">
        <f t="shared" si="52"/>
        <v/>
      </c>
      <c r="BJ37" s="366" t="str">
        <f t="shared" si="53"/>
        <v/>
      </c>
      <c r="BN37" s="90">
        <v>14</v>
      </c>
      <c r="BO37" s="90" t="str">
        <f t="shared" si="18"/>
        <v>-</v>
      </c>
      <c r="BR37" s="187"/>
      <c r="BS37" s="64"/>
      <c r="BT37" s="64"/>
      <c r="BU37" s="64"/>
      <c r="BV37" s="64"/>
      <c r="BW37" s="64"/>
      <c r="BX37" s="64"/>
      <c r="BY37" s="64"/>
      <c r="CA37" s="137">
        <f t="shared" si="54"/>
        <v>14</v>
      </c>
      <c r="CB37" s="394">
        <f t="shared" si="55"/>
        <v>0</v>
      </c>
      <c r="CC37" s="394">
        <f t="shared" si="56"/>
        <v>0</v>
      </c>
      <c r="CD37" s="354" t="str">
        <f t="shared" si="19"/>
        <v/>
      </c>
      <c r="CE37" s="355" t="str">
        <f t="shared" si="20"/>
        <v/>
      </c>
      <c r="CF37" s="356" t="str">
        <f t="shared" si="57"/>
        <v/>
      </c>
      <c r="CG37" s="357" t="str">
        <f t="shared" si="58"/>
        <v/>
      </c>
      <c r="CH37" s="357" t="str">
        <f t="shared" si="21"/>
        <v/>
      </c>
      <c r="CI37" s="357" t="str">
        <f t="shared" si="22"/>
        <v/>
      </c>
      <c r="CJ37" s="355" t="str">
        <f t="shared" si="59"/>
        <v/>
      </c>
      <c r="CK37" s="46"/>
      <c r="CL37" s="188"/>
      <c r="CM37" s="107"/>
      <c r="CN37" s="107"/>
      <c r="CO37" s="64"/>
      <c r="CP37" s="64"/>
      <c r="CT37" s="373" t="str">
        <f t="shared" si="60"/>
        <v>OK</v>
      </c>
      <c r="CU37" s="373" t="str">
        <f t="shared" si="61"/>
        <v>OK</v>
      </c>
      <c r="CV37" s="373" t="str">
        <f t="shared" si="62"/>
        <v>OK</v>
      </c>
      <c r="CW37" s="373" t="str">
        <f t="shared" si="63"/>
        <v>OK</v>
      </c>
      <c r="CX37" s="373" t="str">
        <f t="shared" si="64"/>
        <v>OK</v>
      </c>
      <c r="CY37" s="374" t="str">
        <f t="shared" si="23"/>
        <v>OK</v>
      </c>
      <c r="CZ37" s="373" t="str">
        <f t="shared" si="24"/>
        <v>OK</v>
      </c>
      <c r="DA37" s="373" t="str">
        <f t="shared" si="25"/>
        <v>OK</v>
      </c>
      <c r="DB37" s="373" t="str">
        <f t="shared" si="26"/>
        <v>OK</v>
      </c>
      <c r="DC37" s="373" t="str">
        <f t="shared" si="27"/>
        <v>OK</v>
      </c>
      <c r="DD37" s="373" t="str">
        <f t="shared" si="28"/>
        <v>OK</v>
      </c>
      <c r="DE37" s="373" t="str">
        <f t="shared" si="29"/>
        <v>OK</v>
      </c>
      <c r="DF37" s="374" t="str">
        <f t="shared" si="30"/>
        <v>OK</v>
      </c>
      <c r="DG37" s="373" t="str">
        <f t="shared" si="65"/>
        <v>OK</v>
      </c>
      <c r="DH37" s="373" t="str">
        <f t="shared" si="31"/>
        <v>OK</v>
      </c>
      <c r="DI37" s="373" t="str">
        <f t="shared" si="32"/>
        <v>OK</v>
      </c>
      <c r="DJ37" s="373" t="str">
        <f t="shared" si="33"/>
        <v>OK</v>
      </c>
      <c r="DK37" s="373" t="str">
        <f t="shared" si="34"/>
        <v>OK</v>
      </c>
      <c r="DL37" s="373" t="str">
        <f t="shared" si="35"/>
        <v>OK</v>
      </c>
      <c r="DM37" s="373" t="str">
        <f t="shared" si="36"/>
        <v>OK</v>
      </c>
      <c r="DN37" s="374" t="str">
        <f t="shared" si="37"/>
        <v>OK</v>
      </c>
      <c r="DO37" s="377">
        <f t="shared" si="66"/>
        <v>0</v>
      </c>
      <c r="DP37" s="376" t="str">
        <f t="shared" si="67"/>
        <v>OK</v>
      </c>
    </row>
    <row r="38" spans="2:120" hidden="1" x14ac:dyDescent="0.2">
      <c r="B38" s="105"/>
      <c r="C38" s="518" t="str">
        <f t="shared" si="38"/>
        <v>-</v>
      </c>
      <c r="D38" s="522">
        <v>15</v>
      </c>
      <c r="E38" s="529"/>
      <c r="F38" s="456"/>
      <c r="G38" s="454"/>
      <c r="H38" s="112"/>
      <c r="I38" s="455"/>
      <c r="J38" s="542"/>
      <c r="K38" s="145"/>
      <c r="L38" s="533"/>
      <c r="M38" s="491"/>
      <c r="N38" s="492"/>
      <c r="O38" s="493"/>
      <c r="P38" s="609"/>
      <c r="Q38" s="463"/>
      <c r="R38" s="492"/>
      <c r="S38" s="493"/>
      <c r="T38" s="671" t="str">
        <f t="shared" si="0"/>
        <v/>
      </c>
      <c r="U38" s="658" t="str">
        <f t="shared" si="39"/>
        <v/>
      </c>
      <c r="V38" s="150" t="str">
        <f t="shared" si="1"/>
        <v/>
      </c>
      <c r="W38" s="53" t="str">
        <f t="shared" si="2"/>
        <v/>
      </c>
      <c r="X38" s="54" t="b">
        <f t="shared" si="40"/>
        <v>0</v>
      </c>
      <c r="Y38" s="54" t="b">
        <f t="shared" si="41"/>
        <v>0</v>
      </c>
      <c r="Z38" s="54" t="b">
        <f t="shared" si="68"/>
        <v>0</v>
      </c>
      <c r="AA38" s="53" t="str">
        <f t="shared" si="42"/>
        <v/>
      </c>
      <c r="AB38" s="54" t="str">
        <f t="shared" si="3"/>
        <v/>
      </c>
      <c r="AC38" s="53" t="str">
        <f t="shared" si="4"/>
        <v/>
      </c>
      <c r="AD38" s="200" t="str">
        <f t="shared" si="5"/>
        <v/>
      </c>
      <c r="AE38" s="53" t="str">
        <f t="shared" si="71"/>
        <v/>
      </c>
      <c r="AF38" s="201" t="e">
        <f t="shared" si="6"/>
        <v>#VALUE!</v>
      </c>
      <c r="AG38" s="352" t="b">
        <f t="shared" si="73"/>
        <v>1</v>
      </c>
      <c r="AH38" s="352" t="b">
        <f t="shared" si="74"/>
        <v>0</v>
      </c>
      <c r="AI38" s="55" t="b">
        <f t="shared" si="69"/>
        <v>0</v>
      </c>
      <c r="AJ38" s="55" t="b">
        <f t="shared" si="70"/>
        <v>1</v>
      </c>
      <c r="AK38" s="55" t="b">
        <f>IF(AND(COUNTBLANK(E38:J38)=6,OR(AH39:AH123)),NOT(AH38))</f>
        <v>0</v>
      </c>
      <c r="AL38" s="55" t="str">
        <f t="shared" si="7"/>
        <v/>
      </c>
      <c r="AM38" s="55" t="b">
        <f t="shared" si="8"/>
        <v>1</v>
      </c>
      <c r="AN38" s="55" t="str">
        <f t="shared" si="9"/>
        <v/>
      </c>
      <c r="AO38" s="55" t="b">
        <f t="shared" si="72"/>
        <v>1</v>
      </c>
      <c r="AP38" s="353" t="str">
        <f t="shared" si="43"/>
        <v/>
      </c>
      <c r="AQ38" s="55" t="str">
        <f t="shared" si="10"/>
        <v/>
      </c>
      <c r="AR38" s="202">
        <f t="shared" si="44"/>
        <v>0</v>
      </c>
      <c r="AS38" s="202" t="str">
        <f t="shared" si="45"/>
        <v/>
      </c>
      <c r="AT38" s="656" t="str">
        <f t="shared" si="46"/>
        <v/>
      </c>
      <c r="AU38" s="656" t="str">
        <f t="shared" si="47"/>
        <v/>
      </c>
      <c r="AV38" s="656" t="str">
        <f t="shared" si="48"/>
        <v/>
      </c>
      <c r="AW38" s="841"/>
      <c r="AX38" s="844"/>
      <c r="AY38" s="487" t="str">
        <f t="shared" si="49"/>
        <v>n/a</v>
      </c>
      <c r="AZ38" s="483" t="b">
        <f t="shared" si="11"/>
        <v>0</v>
      </c>
      <c r="BA38" s="363" t="b">
        <f t="shared" si="12"/>
        <v>0</v>
      </c>
      <c r="BB38" s="363" t="b">
        <f t="shared" si="13"/>
        <v>0</v>
      </c>
      <c r="BC38" s="484" t="b">
        <f t="shared" si="14"/>
        <v>0</v>
      </c>
      <c r="BD38" s="483" t="b">
        <f t="shared" si="15"/>
        <v>0</v>
      </c>
      <c r="BE38" s="363" t="b">
        <f t="shared" si="16"/>
        <v>0</v>
      </c>
      <c r="BF38" s="484" t="b">
        <f t="shared" si="17"/>
        <v>0</v>
      </c>
      <c r="BG38" s="485" t="str">
        <f t="shared" si="50"/>
        <v/>
      </c>
      <c r="BH38" s="364" t="str">
        <f t="shared" si="51"/>
        <v/>
      </c>
      <c r="BI38" s="365" t="str">
        <f t="shared" si="52"/>
        <v/>
      </c>
      <c r="BJ38" s="366" t="str">
        <f t="shared" si="53"/>
        <v/>
      </c>
      <c r="BN38" s="90">
        <v>15</v>
      </c>
      <c r="BO38" s="90" t="str">
        <f t="shared" si="18"/>
        <v>-</v>
      </c>
      <c r="BR38" s="187"/>
      <c r="BS38" s="64"/>
      <c r="BT38" s="64"/>
      <c r="BU38" s="64"/>
      <c r="BV38" s="64"/>
      <c r="BW38" s="64"/>
      <c r="BX38" s="64"/>
      <c r="BY38" s="64"/>
      <c r="CA38" s="137">
        <f t="shared" si="54"/>
        <v>15</v>
      </c>
      <c r="CB38" s="394">
        <f t="shared" si="55"/>
        <v>0</v>
      </c>
      <c r="CC38" s="394">
        <f t="shared" si="56"/>
        <v>0</v>
      </c>
      <c r="CD38" s="354" t="str">
        <f t="shared" si="19"/>
        <v/>
      </c>
      <c r="CE38" s="355" t="str">
        <f t="shared" si="20"/>
        <v/>
      </c>
      <c r="CF38" s="356" t="str">
        <f t="shared" si="57"/>
        <v/>
      </c>
      <c r="CG38" s="357" t="str">
        <f t="shared" si="58"/>
        <v/>
      </c>
      <c r="CH38" s="357" t="str">
        <f t="shared" si="21"/>
        <v/>
      </c>
      <c r="CI38" s="357" t="str">
        <f t="shared" si="22"/>
        <v/>
      </c>
      <c r="CJ38" s="355" t="str">
        <f t="shared" si="59"/>
        <v/>
      </c>
      <c r="CK38" s="46"/>
      <c r="CL38" s="188"/>
      <c r="CM38" s="107"/>
      <c r="CN38" s="107"/>
      <c r="CO38" s="64"/>
      <c r="CP38" s="64"/>
      <c r="CT38" s="373" t="str">
        <f t="shared" si="60"/>
        <v>OK</v>
      </c>
      <c r="CU38" s="373" t="str">
        <f t="shared" si="61"/>
        <v>OK</v>
      </c>
      <c r="CV38" s="373" t="str">
        <f t="shared" si="62"/>
        <v>OK</v>
      </c>
      <c r="CW38" s="373" t="str">
        <f t="shared" si="63"/>
        <v>OK</v>
      </c>
      <c r="CX38" s="373" t="str">
        <f t="shared" si="64"/>
        <v>OK</v>
      </c>
      <c r="CY38" s="374" t="str">
        <f t="shared" si="23"/>
        <v>OK</v>
      </c>
      <c r="CZ38" s="373" t="str">
        <f t="shared" si="24"/>
        <v>OK</v>
      </c>
      <c r="DA38" s="373" t="str">
        <f t="shared" si="25"/>
        <v>OK</v>
      </c>
      <c r="DB38" s="373" t="str">
        <f t="shared" si="26"/>
        <v>OK</v>
      </c>
      <c r="DC38" s="373" t="str">
        <f t="shared" si="27"/>
        <v>OK</v>
      </c>
      <c r="DD38" s="373" t="str">
        <f t="shared" si="28"/>
        <v>OK</v>
      </c>
      <c r="DE38" s="373" t="str">
        <f t="shared" si="29"/>
        <v>OK</v>
      </c>
      <c r="DF38" s="374" t="str">
        <f t="shared" si="30"/>
        <v>OK</v>
      </c>
      <c r="DG38" s="373" t="str">
        <f t="shared" si="65"/>
        <v>OK</v>
      </c>
      <c r="DH38" s="373" t="str">
        <f t="shared" si="31"/>
        <v>OK</v>
      </c>
      <c r="DI38" s="373" t="str">
        <f t="shared" si="32"/>
        <v>OK</v>
      </c>
      <c r="DJ38" s="373" t="str">
        <f t="shared" si="33"/>
        <v>OK</v>
      </c>
      <c r="DK38" s="373" t="str">
        <f t="shared" si="34"/>
        <v>OK</v>
      </c>
      <c r="DL38" s="373" t="str">
        <f t="shared" si="35"/>
        <v>OK</v>
      </c>
      <c r="DM38" s="373" t="str">
        <f t="shared" si="36"/>
        <v>OK</v>
      </c>
      <c r="DN38" s="374" t="str">
        <f t="shared" si="37"/>
        <v>OK</v>
      </c>
      <c r="DO38" s="377">
        <f t="shared" si="66"/>
        <v>0</v>
      </c>
      <c r="DP38" s="376" t="str">
        <f t="shared" si="67"/>
        <v>OK</v>
      </c>
    </row>
    <row r="39" spans="2:120" hidden="1" x14ac:dyDescent="0.2">
      <c r="B39" s="105"/>
      <c r="C39" s="518" t="str">
        <f t="shared" si="38"/>
        <v>-</v>
      </c>
      <c r="D39" s="522">
        <v>16</v>
      </c>
      <c r="E39" s="529"/>
      <c r="F39" s="456"/>
      <c r="G39" s="454"/>
      <c r="H39" s="112"/>
      <c r="I39" s="455"/>
      <c r="J39" s="542"/>
      <c r="K39" s="145"/>
      <c r="L39" s="533"/>
      <c r="M39" s="491"/>
      <c r="N39" s="492"/>
      <c r="O39" s="493"/>
      <c r="P39" s="609"/>
      <c r="Q39" s="463"/>
      <c r="R39" s="492"/>
      <c r="S39" s="493"/>
      <c r="T39" s="671" t="str">
        <f t="shared" si="0"/>
        <v/>
      </c>
      <c r="U39" s="658" t="str">
        <f t="shared" si="39"/>
        <v/>
      </c>
      <c r="V39" s="150" t="str">
        <f t="shared" si="1"/>
        <v/>
      </c>
      <c r="W39" s="53" t="str">
        <f t="shared" si="2"/>
        <v/>
      </c>
      <c r="X39" s="54" t="b">
        <f t="shared" si="40"/>
        <v>0</v>
      </c>
      <c r="Y39" s="54" t="b">
        <f t="shared" si="41"/>
        <v>0</v>
      </c>
      <c r="Z39" s="54" t="b">
        <f t="shared" si="68"/>
        <v>0</v>
      </c>
      <c r="AA39" s="53" t="str">
        <f t="shared" si="42"/>
        <v/>
      </c>
      <c r="AB39" s="54" t="str">
        <f t="shared" si="3"/>
        <v/>
      </c>
      <c r="AC39" s="53" t="str">
        <f t="shared" si="4"/>
        <v/>
      </c>
      <c r="AD39" s="200" t="str">
        <f t="shared" si="5"/>
        <v/>
      </c>
      <c r="AE39" s="53" t="str">
        <f t="shared" si="71"/>
        <v/>
      </c>
      <c r="AF39" s="201" t="e">
        <f t="shared" si="6"/>
        <v>#VALUE!</v>
      </c>
      <c r="AG39" s="352" t="b">
        <f t="shared" si="73"/>
        <v>1</v>
      </c>
      <c r="AH39" s="352" t="b">
        <f t="shared" si="74"/>
        <v>0</v>
      </c>
      <c r="AI39" s="55" t="b">
        <f t="shared" si="69"/>
        <v>0</v>
      </c>
      <c r="AJ39" s="55" t="b">
        <f t="shared" si="70"/>
        <v>1</v>
      </c>
      <c r="AK39" s="55" t="b">
        <f>IF(AND(COUNTBLANK(E39:J39)=6,OR(AH40:AH123)),NOT(AH39))</f>
        <v>0</v>
      </c>
      <c r="AL39" s="55" t="str">
        <f t="shared" si="7"/>
        <v/>
      </c>
      <c r="AM39" s="55" t="b">
        <f t="shared" si="8"/>
        <v>1</v>
      </c>
      <c r="AN39" s="55" t="str">
        <f t="shared" si="9"/>
        <v/>
      </c>
      <c r="AO39" s="55" t="b">
        <f t="shared" si="72"/>
        <v>1</v>
      </c>
      <c r="AP39" s="353" t="str">
        <f t="shared" si="43"/>
        <v/>
      </c>
      <c r="AQ39" s="55" t="str">
        <f t="shared" si="10"/>
        <v/>
      </c>
      <c r="AR39" s="202">
        <f t="shared" si="44"/>
        <v>0</v>
      </c>
      <c r="AS39" s="202" t="str">
        <f t="shared" si="45"/>
        <v/>
      </c>
      <c r="AT39" s="656" t="str">
        <f t="shared" si="46"/>
        <v/>
      </c>
      <c r="AU39" s="656" t="str">
        <f t="shared" si="47"/>
        <v/>
      </c>
      <c r="AV39" s="656" t="str">
        <f t="shared" si="48"/>
        <v/>
      </c>
      <c r="AW39" s="841"/>
      <c r="AX39" s="844"/>
      <c r="AY39" s="487" t="str">
        <f t="shared" si="49"/>
        <v>n/a</v>
      </c>
      <c r="AZ39" s="483" t="b">
        <f t="shared" si="11"/>
        <v>0</v>
      </c>
      <c r="BA39" s="363" t="b">
        <f t="shared" si="12"/>
        <v>0</v>
      </c>
      <c r="BB39" s="363" t="b">
        <f t="shared" si="13"/>
        <v>0</v>
      </c>
      <c r="BC39" s="484" t="b">
        <f t="shared" si="14"/>
        <v>0</v>
      </c>
      <c r="BD39" s="483" t="b">
        <f t="shared" si="15"/>
        <v>0</v>
      </c>
      <c r="BE39" s="363" t="b">
        <f t="shared" si="16"/>
        <v>0</v>
      </c>
      <c r="BF39" s="484" t="b">
        <f t="shared" si="17"/>
        <v>0</v>
      </c>
      <c r="BG39" s="485" t="str">
        <f t="shared" si="50"/>
        <v/>
      </c>
      <c r="BH39" s="364" t="str">
        <f t="shared" si="51"/>
        <v/>
      </c>
      <c r="BI39" s="365" t="str">
        <f t="shared" si="52"/>
        <v/>
      </c>
      <c r="BJ39" s="366" t="str">
        <f t="shared" si="53"/>
        <v/>
      </c>
      <c r="BN39" s="90">
        <v>16</v>
      </c>
      <c r="BO39" s="90" t="str">
        <f t="shared" si="18"/>
        <v>-</v>
      </c>
      <c r="BR39" s="187"/>
      <c r="BS39" s="64"/>
      <c r="BT39" s="64"/>
      <c r="BU39" s="64"/>
      <c r="BV39" s="64"/>
      <c r="BW39" s="64"/>
      <c r="BX39" s="64"/>
      <c r="BY39" s="64"/>
      <c r="CA39" s="137">
        <f t="shared" si="54"/>
        <v>16</v>
      </c>
      <c r="CB39" s="394">
        <f t="shared" si="55"/>
        <v>0</v>
      </c>
      <c r="CC39" s="394">
        <f t="shared" si="56"/>
        <v>0</v>
      </c>
      <c r="CD39" s="354" t="str">
        <f t="shared" si="19"/>
        <v/>
      </c>
      <c r="CE39" s="355" t="str">
        <f t="shared" si="20"/>
        <v/>
      </c>
      <c r="CF39" s="356" t="str">
        <f t="shared" si="57"/>
        <v/>
      </c>
      <c r="CG39" s="357" t="str">
        <f t="shared" si="58"/>
        <v/>
      </c>
      <c r="CH39" s="357" t="str">
        <f t="shared" si="21"/>
        <v/>
      </c>
      <c r="CI39" s="357" t="str">
        <f t="shared" si="22"/>
        <v/>
      </c>
      <c r="CJ39" s="355" t="str">
        <f t="shared" si="59"/>
        <v/>
      </c>
      <c r="CK39" s="46"/>
      <c r="CL39" s="188"/>
      <c r="CM39" s="107"/>
      <c r="CN39" s="107"/>
      <c r="CO39" s="64"/>
      <c r="CP39" s="64"/>
      <c r="CT39" s="373" t="str">
        <f t="shared" si="60"/>
        <v>OK</v>
      </c>
      <c r="CU39" s="373" t="str">
        <f t="shared" si="61"/>
        <v>OK</v>
      </c>
      <c r="CV39" s="373" t="str">
        <f t="shared" si="62"/>
        <v>OK</v>
      </c>
      <c r="CW39" s="373" t="str">
        <f t="shared" si="63"/>
        <v>OK</v>
      </c>
      <c r="CX39" s="373" t="str">
        <f t="shared" si="64"/>
        <v>OK</v>
      </c>
      <c r="CY39" s="374" t="str">
        <f t="shared" si="23"/>
        <v>OK</v>
      </c>
      <c r="CZ39" s="373" t="str">
        <f t="shared" si="24"/>
        <v>OK</v>
      </c>
      <c r="DA39" s="373" t="str">
        <f t="shared" si="25"/>
        <v>OK</v>
      </c>
      <c r="DB39" s="373" t="str">
        <f t="shared" si="26"/>
        <v>OK</v>
      </c>
      <c r="DC39" s="373" t="str">
        <f t="shared" si="27"/>
        <v>OK</v>
      </c>
      <c r="DD39" s="373" t="str">
        <f t="shared" si="28"/>
        <v>OK</v>
      </c>
      <c r="DE39" s="373" t="str">
        <f t="shared" si="29"/>
        <v>OK</v>
      </c>
      <c r="DF39" s="374" t="str">
        <f t="shared" si="30"/>
        <v>OK</v>
      </c>
      <c r="DG39" s="373" t="str">
        <f t="shared" si="65"/>
        <v>OK</v>
      </c>
      <c r="DH39" s="373" t="str">
        <f t="shared" si="31"/>
        <v>OK</v>
      </c>
      <c r="DI39" s="373" t="str">
        <f t="shared" si="32"/>
        <v>OK</v>
      </c>
      <c r="DJ39" s="373" t="str">
        <f t="shared" si="33"/>
        <v>OK</v>
      </c>
      <c r="DK39" s="373" t="str">
        <f t="shared" si="34"/>
        <v>OK</v>
      </c>
      <c r="DL39" s="373" t="str">
        <f t="shared" si="35"/>
        <v>OK</v>
      </c>
      <c r="DM39" s="373" t="str">
        <f t="shared" si="36"/>
        <v>OK</v>
      </c>
      <c r="DN39" s="374" t="str">
        <f t="shared" si="37"/>
        <v>OK</v>
      </c>
      <c r="DO39" s="377">
        <f t="shared" si="66"/>
        <v>0</v>
      </c>
      <c r="DP39" s="376" t="str">
        <f t="shared" si="67"/>
        <v>OK</v>
      </c>
    </row>
    <row r="40" spans="2:120" hidden="1" x14ac:dyDescent="0.2">
      <c r="B40" s="105"/>
      <c r="C40" s="518" t="str">
        <f t="shared" si="38"/>
        <v>-</v>
      </c>
      <c r="D40" s="522">
        <v>17</v>
      </c>
      <c r="E40" s="529"/>
      <c r="F40" s="456"/>
      <c r="G40" s="454"/>
      <c r="H40" s="112"/>
      <c r="I40" s="455"/>
      <c r="J40" s="542"/>
      <c r="K40" s="145"/>
      <c r="L40" s="533"/>
      <c r="M40" s="491"/>
      <c r="N40" s="492"/>
      <c r="O40" s="493"/>
      <c r="P40" s="609"/>
      <c r="Q40" s="463"/>
      <c r="R40" s="492"/>
      <c r="S40" s="493"/>
      <c r="T40" s="671" t="str">
        <f t="shared" si="0"/>
        <v/>
      </c>
      <c r="U40" s="658" t="str">
        <f t="shared" si="39"/>
        <v/>
      </c>
      <c r="V40" s="150" t="str">
        <f t="shared" si="1"/>
        <v/>
      </c>
      <c r="W40" s="53" t="str">
        <f t="shared" si="2"/>
        <v/>
      </c>
      <c r="X40" s="54" t="b">
        <f t="shared" si="40"/>
        <v>0</v>
      </c>
      <c r="Y40" s="54" t="b">
        <f t="shared" si="41"/>
        <v>0</v>
      </c>
      <c r="Z40" s="54" t="b">
        <f t="shared" si="68"/>
        <v>0</v>
      </c>
      <c r="AA40" s="53" t="str">
        <f t="shared" si="42"/>
        <v/>
      </c>
      <c r="AB40" s="54" t="str">
        <f t="shared" si="3"/>
        <v/>
      </c>
      <c r="AC40" s="53" t="str">
        <f t="shared" si="4"/>
        <v/>
      </c>
      <c r="AD40" s="200" t="str">
        <f t="shared" si="5"/>
        <v/>
      </c>
      <c r="AE40" s="53" t="str">
        <f t="shared" si="71"/>
        <v/>
      </c>
      <c r="AF40" s="201" t="e">
        <f t="shared" si="6"/>
        <v>#VALUE!</v>
      </c>
      <c r="AG40" s="352" t="b">
        <f t="shared" si="73"/>
        <v>1</v>
      </c>
      <c r="AH40" s="352" t="b">
        <f t="shared" si="74"/>
        <v>0</v>
      </c>
      <c r="AI40" s="55" t="b">
        <f t="shared" si="69"/>
        <v>0</v>
      </c>
      <c r="AJ40" s="55" t="b">
        <f t="shared" si="70"/>
        <v>1</v>
      </c>
      <c r="AK40" s="55" t="b">
        <f>IF(AND(COUNTBLANK(E40:J40)=6,OR(AH41:AH123)),NOT(AH40))</f>
        <v>0</v>
      </c>
      <c r="AL40" s="55" t="str">
        <f t="shared" si="7"/>
        <v/>
      </c>
      <c r="AM40" s="55" t="b">
        <f t="shared" si="8"/>
        <v>1</v>
      </c>
      <c r="AN40" s="55" t="str">
        <f t="shared" si="9"/>
        <v/>
      </c>
      <c r="AO40" s="55" t="b">
        <f t="shared" si="72"/>
        <v>1</v>
      </c>
      <c r="AP40" s="353" t="str">
        <f t="shared" si="43"/>
        <v/>
      </c>
      <c r="AQ40" s="55" t="str">
        <f t="shared" si="10"/>
        <v/>
      </c>
      <c r="AR40" s="202">
        <f t="shared" si="44"/>
        <v>0</v>
      </c>
      <c r="AS40" s="202" t="str">
        <f t="shared" si="45"/>
        <v/>
      </c>
      <c r="AT40" s="656" t="str">
        <f t="shared" si="46"/>
        <v/>
      </c>
      <c r="AU40" s="656" t="str">
        <f t="shared" si="47"/>
        <v/>
      </c>
      <c r="AV40" s="656" t="str">
        <f t="shared" si="48"/>
        <v/>
      </c>
      <c r="AW40" s="841"/>
      <c r="AX40" s="844"/>
      <c r="AY40" s="487" t="str">
        <f t="shared" si="49"/>
        <v>n/a</v>
      </c>
      <c r="AZ40" s="483" t="b">
        <f t="shared" si="11"/>
        <v>0</v>
      </c>
      <c r="BA40" s="363" t="b">
        <f t="shared" si="12"/>
        <v>0</v>
      </c>
      <c r="BB40" s="363" t="b">
        <f t="shared" si="13"/>
        <v>0</v>
      </c>
      <c r="BC40" s="484" t="b">
        <f t="shared" si="14"/>
        <v>0</v>
      </c>
      <c r="BD40" s="483" t="b">
        <f t="shared" si="15"/>
        <v>0</v>
      </c>
      <c r="BE40" s="363" t="b">
        <f t="shared" si="16"/>
        <v>0</v>
      </c>
      <c r="BF40" s="484" t="b">
        <f t="shared" si="17"/>
        <v>0</v>
      </c>
      <c r="BG40" s="485" t="str">
        <f t="shared" si="50"/>
        <v/>
      </c>
      <c r="BH40" s="364" t="str">
        <f t="shared" si="51"/>
        <v/>
      </c>
      <c r="BI40" s="365" t="str">
        <f t="shared" si="52"/>
        <v/>
      </c>
      <c r="BJ40" s="366" t="str">
        <f t="shared" si="53"/>
        <v/>
      </c>
      <c r="BN40" s="90">
        <v>17</v>
      </c>
      <c r="BO40" s="90" t="str">
        <f t="shared" si="18"/>
        <v>-</v>
      </c>
      <c r="BR40" s="187"/>
      <c r="BS40" s="64"/>
      <c r="BT40" s="64"/>
      <c r="BU40" s="64"/>
      <c r="BV40" s="64"/>
      <c r="BW40" s="64"/>
      <c r="BX40" s="64"/>
      <c r="BY40" s="64"/>
      <c r="CA40" s="137">
        <f t="shared" si="54"/>
        <v>17</v>
      </c>
      <c r="CB40" s="394">
        <f t="shared" si="55"/>
        <v>0</v>
      </c>
      <c r="CC40" s="394">
        <f t="shared" si="56"/>
        <v>0</v>
      </c>
      <c r="CD40" s="354" t="str">
        <f t="shared" si="19"/>
        <v/>
      </c>
      <c r="CE40" s="355" t="str">
        <f t="shared" si="20"/>
        <v/>
      </c>
      <c r="CF40" s="356" t="str">
        <f t="shared" si="57"/>
        <v/>
      </c>
      <c r="CG40" s="357" t="str">
        <f t="shared" si="58"/>
        <v/>
      </c>
      <c r="CH40" s="357" t="str">
        <f t="shared" si="21"/>
        <v/>
      </c>
      <c r="CI40" s="357" t="str">
        <f t="shared" si="22"/>
        <v/>
      </c>
      <c r="CJ40" s="355" t="str">
        <f t="shared" si="59"/>
        <v/>
      </c>
      <c r="CK40" s="46"/>
      <c r="CL40" s="188"/>
      <c r="CM40" s="107"/>
      <c r="CN40" s="107"/>
      <c r="CO40" s="64"/>
      <c r="CP40" s="64"/>
      <c r="CT40" s="373" t="str">
        <f t="shared" si="60"/>
        <v>OK</v>
      </c>
      <c r="CU40" s="373" t="str">
        <f t="shared" si="61"/>
        <v>OK</v>
      </c>
      <c r="CV40" s="373" t="str">
        <f t="shared" si="62"/>
        <v>OK</v>
      </c>
      <c r="CW40" s="373" t="str">
        <f t="shared" si="63"/>
        <v>OK</v>
      </c>
      <c r="CX40" s="373" t="str">
        <f t="shared" si="64"/>
        <v>OK</v>
      </c>
      <c r="CY40" s="374" t="str">
        <f t="shared" si="23"/>
        <v>OK</v>
      </c>
      <c r="CZ40" s="373" t="str">
        <f t="shared" si="24"/>
        <v>OK</v>
      </c>
      <c r="DA40" s="373" t="str">
        <f t="shared" si="25"/>
        <v>OK</v>
      </c>
      <c r="DB40" s="373" t="str">
        <f t="shared" si="26"/>
        <v>OK</v>
      </c>
      <c r="DC40" s="373" t="str">
        <f t="shared" si="27"/>
        <v>OK</v>
      </c>
      <c r="DD40" s="373" t="str">
        <f t="shared" si="28"/>
        <v>OK</v>
      </c>
      <c r="DE40" s="373" t="str">
        <f t="shared" si="29"/>
        <v>OK</v>
      </c>
      <c r="DF40" s="374" t="str">
        <f t="shared" si="30"/>
        <v>OK</v>
      </c>
      <c r="DG40" s="373" t="str">
        <f t="shared" si="65"/>
        <v>OK</v>
      </c>
      <c r="DH40" s="373" t="str">
        <f t="shared" si="31"/>
        <v>OK</v>
      </c>
      <c r="DI40" s="373" t="str">
        <f t="shared" si="32"/>
        <v>OK</v>
      </c>
      <c r="DJ40" s="373" t="str">
        <f t="shared" si="33"/>
        <v>OK</v>
      </c>
      <c r="DK40" s="373" t="str">
        <f t="shared" si="34"/>
        <v>OK</v>
      </c>
      <c r="DL40" s="373" t="str">
        <f t="shared" si="35"/>
        <v>OK</v>
      </c>
      <c r="DM40" s="373" t="str">
        <f t="shared" si="36"/>
        <v>OK</v>
      </c>
      <c r="DN40" s="374" t="str">
        <f t="shared" si="37"/>
        <v>OK</v>
      </c>
      <c r="DO40" s="377">
        <f t="shared" si="66"/>
        <v>0</v>
      </c>
      <c r="DP40" s="376" t="str">
        <f t="shared" si="67"/>
        <v>OK</v>
      </c>
    </row>
    <row r="41" spans="2:120" hidden="1" x14ac:dyDescent="0.2">
      <c r="B41" s="105"/>
      <c r="C41" s="518" t="str">
        <f t="shared" si="38"/>
        <v>-</v>
      </c>
      <c r="D41" s="522">
        <v>18</v>
      </c>
      <c r="E41" s="529"/>
      <c r="F41" s="456"/>
      <c r="G41" s="454"/>
      <c r="H41" s="112"/>
      <c r="I41" s="455"/>
      <c r="J41" s="542"/>
      <c r="K41" s="145"/>
      <c r="L41" s="533"/>
      <c r="M41" s="491"/>
      <c r="N41" s="492"/>
      <c r="O41" s="493"/>
      <c r="P41" s="609"/>
      <c r="Q41" s="463"/>
      <c r="R41" s="492"/>
      <c r="S41" s="493"/>
      <c r="T41" s="671" t="str">
        <f t="shared" si="0"/>
        <v/>
      </c>
      <c r="U41" s="658" t="str">
        <f t="shared" si="39"/>
        <v/>
      </c>
      <c r="V41" s="150" t="str">
        <f t="shared" si="1"/>
        <v/>
      </c>
      <c r="W41" s="53" t="str">
        <f t="shared" si="2"/>
        <v/>
      </c>
      <c r="X41" s="54" t="b">
        <f t="shared" si="40"/>
        <v>0</v>
      </c>
      <c r="Y41" s="54" t="b">
        <f t="shared" si="41"/>
        <v>0</v>
      </c>
      <c r="Z41" s="54" t="b">
        <f t="shared" si="68"/>
        <v>0</v>
      </c>
      <c r="AA41" s="53" t="str">
        <f t="shared" si="42"/>
        <v/>
      </c>
      <c r="AB41" s="54" t="str">
        <f t="shared" si="3"/>
        <v/>
      </c>
      <c r="AC41" s="53" t="str">
        <f t="shared" si="4"/>
        <v/>
      </c>
      <c r="AD41" s="200" t="str">
        <f t="shared" si="5"/>
        <v/>
      </c>
      <c r="AE41" s="53" t="str">
        <f t="shared" si="71"/>
        <v/>
      </c>
      <c r="AF41" s="201" t="e">
        <f t="shared" si="6"/>
        <v>#VALUE!</v>
      </c>
      <c r="AG41" s="352" t="b">
        <f t="shared" si="73"/>
        <v>1</v>
      </c>
      <c r="AH41" s="352" t="b">
        <f t="shared" si="74"/>
        <v>0</v>
      </c>
      <c r="AI41" s="55" t="b">
        <f t="shared" si="69"/>
        <v>0</v>
      </c>
      <c r="AJ41" s="55" t="b">
        <f t="shared" si="70"/>
        <v>1</v>
      </c>
      <c r="AK41" s="55" t="b">
        <f>IF(AND(COUNTBLANK(E41:J41)=6,OR(AH42:AH123)),NOT(AH41))</f>
        <v>0</v>
      </c>
      <c r="AL41" s="55" t="str">
        <f t="shared" si="7"/>
        <v/>
      </c>
      <c r="AM41" s="55" t="b">
        <f t="shared" si="8"/>
        <v>1</v>
      </c>
      <c r="AN41" s="55" t="str">
        <f t="shared" si="9"/>
        <v/>
      </c>
      <c r="AO41" s="55" t="b">
        <f t="shared" si="72"/>
        <v>1</v>
      </c>
      <c r="AP41" s="353" t="str">
        <f t="shared" si="43"/>
        <v/>
      </c>
      <c r="AQ41" s="55" t="str">
        <f t="shared" si="10"/>
        <v/>
      </c>
      <c r="AR41" s="202">
        <f t="shared" si="44"/>
        <v>0</v>
      </c>
      <c r="AS41" s="202" t="str">
        <f t="shared" si="45"/>
        <v/>
      </c>
      <c r="AT41" s="656" t="str">
        <f t="shared" si="46"/>
        <v/>
      </c>
      <c r="AU41" s="656" t="str">
        <f t="shared" si="47"/>
        <v/>
      </c>
      <c r="AV41" s="656" t="str">
        <f t="shared" si="48"/>
        <v/>
      </c>
      <c r="AW41" s="841"/>
      <c r="AX41" s="844"/>
      <c r="AY41" s="487" t="str">
        <f t="shared" si="49"/>
        <v>n/a</v>
      </c>
      <c r="AZ41" s="483" t="b">
        <f t="shared" si="11"/>
        <v>0</v>
      </c>
      <c r="BA41" s="363" t="b">
        <f t="shared" si="12"/>
        <v>0</v>
      </c>
      <c r="BB41" s="363" t="b">
        <f t="shared" si="13"/>
        <v>0</v>
      </c>
      <c r="BC41" s="484" t="b">
        <f t="shared" si="14"/>
        <v>0</v>
      </c>
      <c r="BD41" s="483" t="b">
        <f t="shared" si="15"/>
        <v>0</v>
      </c>
      <c r="BE41" s="363" t="b">
        <f t="shared" si="16"/>
        <v>0</v>
      </c>
      <c r="BF41" s="484" t="b">
        <f t="shared" si="17"/>
        <v>0</v>
      </c>
      <c r="BG41" s="485" t="str">
        <f t="shared" si="50"/>
        <v/>
      </c>
      <c r="BH41" s="364" t="str">
        <f t="shared" si="51"/>
        <v/>
      </c>
      <c r="BI41" s="365" t="str">
        <f t="shared" si="52"/>
        <v/>
      </c>
      <c r="BJ41" s="366" t="str">
        <f t="shared" si="53"/>
        <v/>
      </c>
      <c r="BN41" s="90">
        <v>18</v>
      </c>
      <c r="BO41" s="90" t="str">
        <f t="shared" si="18"/>
        <v>-</v>
      </c>
      <c r="BR41" s="187"/>
      <c r="BS41" s="64"/>
      <c r="BT41" s="64"/>
      <c r="BU41" s="64"/>
      <c r="BV41" s="64"/>
      <c r="BW41" s="64"/>
      <c r="BX41" s="64"/>
      <c r="BY41" s="64"/>
      <c r="CA41" s="137">
        <f t="shared" si="54"/>
        <v>18</v>
      </c>
      <c r="CB41" s="394">
        <f t="shared" si="55"/>
        <v>0</v>
      </c>
      <c r="CC41" s="394">
        <f t="shared" si="56"/>
        <v>0</v>
      </c>
      <c r="CD41" s="354" t="str">
        <f t="shared" si="19"/>
        <v/>
      </c>
      <c r="CE41" s="355" t="str">
        <f t="shared" si="20"/>
        <v/>
      </c>
      <c r="CF41" s="356" t="str">
        <f t="shared" si="57"/>
        <v/>
      </c>
      <c r="CG41" s="357" t="str">
        <f t="shared" si="58"/>
        <v/>
      </c>
      <c r="CH41" s="357" t="str">
        <f t="shared" si="21"/>
        <v/>
      </c>
      <c r="CI41" s="357" t="str">
        <f t="shared" si="22"/>
        <v/>
      </c>
      <c r="CJ41" s="355" t="str">
        <f t="shared" si="59"/>
        <v/>
      </c>
      <c r="CK41" s="46"/>
      <c r="CL41" s="188"/>
      <c r="CM41" s="107"/>
      <c r="CN41" s="107"/>
      <c r="CO41" s="64"/>
      <c r="CP41" s="64"/>
      <c r="CT41" s="373" t="str">
        <f t="shared" si="60"/>
        <v>OK</v>
      </c>
      <c r="CU41" s="373" t="str">
        <f t="shared" si="61"/>
        <v>OK</v>
      </c>
      <c r="CV41" s="373" t="str">
        <f t="shared" si="62"/>
        <v>OK</v>
      </c>
      <c r="CW41" s="373" t="str">
        <f t="shared" si="63"/>
        <v>OK</v>
      </c>
      <c r="CX41" s="373" t="str">
        <f t="shared" si="64"/>
        <v>OK</v>
      </c>
      <c r="CY41" s="374" t="str">
        <f t="shared" si="23"/>
        <v>OK</v>
      </c>
      <c r="CZ41" s="373" t="str">
        <f t="shared" si="24"/>
        <v>OK</v>
      </c>
      <c r="DA41" s="373" t="str">
        <f t="shared" si="25"/>
        <v>OK</v>
      </c>
      <c r="DB41" s="373" t="str">
        <f t="shared" si="26"/>
        <v>OK</v>
      </c>
      <c r="DC41" s="373" t="str">
        <f t="shared" si="27"/>
        <v>OK</v>
      </c>
      <c r="DD41" s="373" t="str">
        <f t="shared" si="28"/>
        <v>OK</v>
      </c>
      <c r="DE41" s="373" t="str">
        <f t="shared" si="29"/>
        <v>OK</v>
      </c>
      <c r="DF41" s="374" t="str">
        <f t="shared" si="30"/>
        <v>OK</v>
      </c>
      <c r="DG41" s="373" t="str">
        <f t="shared" si="65"/>
        <v>OK</v>
      </c>
      <c r="DH41" s="373" t="str">
        <f t="shared" si="31"/>
        <v>OK</v>
      </c>
      <c r="DI41" s="373" t="str">
        <f t="shared" si="32"/>
        <v>OK</v>
      </c>
      <c r="DJ41" s="373" t="str">
        <f t="shared" si="33"/>
        <v>OK</v>
      </c>
      <c r="DK41" s="373" t="str">
        <f t="shared" si="34"/>
        <v>OK</v>
      </c>
      <c r="DL41" s="373" t="str">
        <f t="shared" si="35"/>
        <v>OK</v>
      </c>
      <c r="DM41" s="373" t="str">
        <f t="shared" si="36"/>
        <v>OK</v>
      </c>
      <c r="DN41" s="374" t="str">
        <f t="shared" si="37"/>
        <v>OK</v>
      </c>
      <c r="DO41" s="377">
        <f t="shared" si="66"/>
        <v>0</v>
      </c>
      <c r="DP41" s="376" t="str">
        <f t="shared" si="67"/>
        <v>OK</v>
      </c>
    </row>
    <row r="42" spans="2:120" hidden="1" x14ac:dyDescent="0.2">
      <c r="B42" s="105"/>
      <c r="C42" s="518" t="str">
        <f t="shared" si="38"/>
        <v>-</v>
      </c>
      <c r="D42" s="522">
        <v>19</v>
      </c>
      <c r="E42" s="529"/>
      <c r="F42" s="456"/>
      <c r="G42" s="454"/>
      <c r="H42" s="112"/>
      <c r="I42" s="455"/>
      <c r="J42" s="542"/>
      <c r="K42" s="145"/>
      <c r="L42" s="533"/>
      <c r="M42" s="491"/>
      <c r="N42" s="492"/>
      <c r="O42" s="493"/>
      <c r="P42" s="609"/>
      <c r="Q42" s="463"/>
      <c r="R42" s="492"/>
      <c r="S42" s="493"/>
      <c r="T42" s="671" t="str">
        <f t="shared" si="0"/>
        <v/>
      </c>
      <c r="U42" s="658" t="str">
        <f t="shared" si="39"/>
        <v/>
      </c>
      <c r="V42" s="150" t="str">
        <f t="shared" si="1"/>
        <v/>
      </c>
      <c r="W42" s="53" t="str">
        <f t="shared" si="2"/>
        <v/>
      </c>
      <c r="X42" s="54" t="b">
        <f t="shared" si="40"/>
        <v>0</v>
      </c>
      <c r="Y42" s="54" t="b">
        <f t="shared" si="41"/>
        <v>0</v>
      </c>
      <c r="Z42" s="54" t="b">
        <f t="shared" si="68"/>
        <v>0</v>
      </c>
      <c r="AA42" s="53" t="str">
        <f t="shared" si="42"/>
        <v/>
      </c>
      <c r="AB42" s="54" t="str">
        <f t="shared" si="3"/>
        <v/>
      </c>
      <c r="AC42" s="53" t="str">
        <f t="shared" si="4"/>
        <v/>
      </c>
      <c r="AD42" s="200" t="str">
        <f t="shared" si="5"/>
        <v/>
      </c>
      <c r="AE42" s="53" t="str">
        <f t="shared" si="71"/>
        <v/>
      </c>
      <c r="AF42" s="201" t="e">
        <f t="shared" si="6"/>
        <v>#VALUE!</v>
      </c>
      <c r="AG42" s="352" t="b">
        <f t="shared" si="73"/>
        <v>1</v>
      </c>
      <c r="AH42" s="352" t="b">
        <f t="shared" si="74"/>
        <v>0</v>
      </c>
      <c r="AI42" s="55" t="b">
        <f t="shared" si="69"/>
        <v>0</v>
      </c>
      <c r="AJ42" s="55" t="b">
        <f t="shared" si="70"/>
        <v>1</v>
      </c>
      <c r="AK42" s="55" t="b">
        <f>IF(AND(COUNTBLANK(E42:J42)=6,OR(AH43:AH123)),NOT(AH42))</f>
        <v>0</v>
      </c>
      <c r="AL42" s="55" t="str">
        <f t="shared" si="7"/>
        <v/>
      </c>
      <c r="AM42" s="55" t="b">
        <f t="shared" si="8"/>
        <v>1</v>
      </c>
      <c r="AN42" s="55" t="str">
        <f t="shared" si="9"/>
        <v/>
      </c>
      <c r="AO42" s="55" t="b">
        <f t="shared" si="72"/>
        <v>1</v>
      </c>
      <c r="AP42" s="353" t="str">
        <f t="shared" si="43"/>
        <v/>
      </c>
      <c r="AQ42" s="55" t="str">
        <f t="shared" si="10"/>
        <v/>
      </c>
      <c r="AR42" s="202">
        <f t="shared" si="44"/>
        <v>0</v>
      </c>
      <c r="AS42" s="202" t="str">
        <f t="shared" si="45"/>
        <v/>
      </c>
      <c r="AT42" s="656" t="str">
        <f t="shared" si="46"/>
        <v/>
      </c>
      <c r="AU42" s="656" t="str">
        <f t="shared" si="47"/>
        <v/>
      </c>
      <c r="AV42" s="656" t="str">
        <f t="shared" si="48"/>
        <v/>
      </c>
      <c r="AW42" s="841"/>
      <c r="AX42" s="844"/>
      <c r="AY42" s="487" t="str">
        <f t="shared" si="49"/>
        <v>n/a</v>
      </c>
      <c r="AZ42" s="483" t="b">
        <f t="shared" si="11"/>
        <v>0</v>
      </c>
      <c r="BA42" s="363" t="b">
        <f t="shared" si="12"/>
        <v>0</v>
      </c>
      <c r="BB42" s="363" t="b">
        <f t="shared" si="13"/>
        <v>0</v>
      </c>
      <c r="BC42" s="484" t="b">
        <f t="shared" si="14"/>
        <v>0</v>
      </c>
      <c r="BD42" s="483" t="b">
        <f t="shared" si="15"/>
        <v>0</v>
      </c>
      <c r="BE42" s="363" t="b">
        <f t="shared" si="16"/>
        <v>0</v>
      </c>
      <c r="BF42" s="484" t="b">
        <f t="shared" si="17"/>
        <v>0</v>
      </c>
      <c r="BG42" s="485" t="str">
        <f t="shared" si="50"/>
        <v/>
      </c>
      <c r="BH42" s="364" t="str">
        <f t="shared" si="51"/>
        <v/>
      </c>
      <c r="BI42" s="365" t="str">
        <f t="shared" si="52"/>
        <v/>
      </c>
      <c r="BJ42" s="366" t="str">
        <f t="shared" si="53"/>
        <v/>
      </c>
      <c r="BN42" s="90">
        <v>19</v>
      </c>
      <c r="BO42" s="90" t="str">
        <f t="shared" si="18"/>
        <v>-</v>
      </c>
      <c r="BR42" s="187"/>
      <c r="BS42" s="64"/>
      <c r="BT42" s="64"/>
      <c r="BU42" s="64"/>
      <c r="BV42" s="64"/>
      <c r="BW42" s="64"/>
      <c r="BX42" s="64"/>
      <c r="BY42" s="64"/>
      <c r="CA42" s="137">
        <f t="shared" si="54"/>
        <v>19</v>
      </c>
      <c r="CB42" s="394">
        <f t="shared" si="55"/>
        <v>0</v>
      </c>
      <c r="CC42" s="394">
        <f t="shared" si="56"/>
        <v>0</v>
      </c>
      <c r="CD42" s="354" t="str">
        <f t="shared" si="19"/>
        <v/>
      </c>
      <c r="CE42" s="355" t="str">
        <f t="shared" si="20"/>
        <v/>
      </c>
      <c r="CF42" s="356" t="str">
        <f t="shared" si="57"/>
        <v/>
      </c>
      <c r="CG42" s="357" t="str">
        <f t="shared" si="58"/>
        <v/>
      </c>
      <c r="CH42" s="357" t="str">
        <f t="shared" si="21"/>
        <v/>
      </c>
      <c r="CI42" s="357" t="str">
        <f t="shared" si="22"/>
        <v/>
      </c>
      <c r="CJ42" s="355" t="str">
        <f t="shared" si="59"/>
        <v/>
      </c>
      <c r="CK42" s="46"/>
      <c r="CL42" s="188"/>
      <c r="CM42" s="107"/>
      <c r="CN42" s="107"/>
      <c r="CO42" s="64"/>
      <c r="CP42" s="64"/>
      <c r="CT42" s="373" t="str">
        <f t="shared" si="60"/>
        <v>OK</v>
      </c>
      <c r="CU42" s="373" t="str">
        <f t="shared" si="61"/>
        <v>OK</v>
      </c>
      <c r="CV42" s="373" t="str">
        <f t="shared" si="62"/>
        <v>OK</v>
      </c>
      <c r="CW42" s="373" t="str">
        <f t="shared" si="63"/>
        <v>OK</v>
      </c>
      <c r="CX42" s="373" t="str">
        <f t="shared" si="64"/>
        <v>OK</v>
      </c>
      <c r="CY42" s="374" t="str">
        <f t="shared" si="23"/>
        <v>OK</v>
      </c>
      <c r="CZ42" s="373" t="str">
        <f t="shared" si="24"/>
        <v>OK</v>
      </c>
      <c r="DA42" s="373" t="str">
        <f t="shared" si="25"/>
        <v>OK</v>
      </c>
      <c r="DB42" s="373" t="str">
        <f t="shared" si="26"/>
        <v>OK</v>
      </c>
      <c r="DC42" s="373" t="str">
        <f t="shared" si="27"/>
        <v>OK</v>
      </c>
      <c r="DD42" s="373" t="str">
        <f t="shared" si="28"/>
        <v>OK</v>
      </c>
      <c r="DE42" s="373" t="str">
        <f t="shared" si="29"/>
        <v>OK</v>
      </c>
      <c r="DF42" s="374" t="str">
        <f t="shared" si="30"/>
        <v>OK</v>
      </c>
      <c r="DG42" s="373" t="str">
        <f t="shared" si="65"/>
        <v>OK</v>
      </c>
      <c r="DH42" s="373" t="str">
        <f t="shared" si="31"/>
        <v>OK</v>
      </c>
      <c r="DI42" s="373" t="str">
        <f t="shared" si="32"/>
        <v>OK</v>
      </c>
      <c r="DJ42" s="373" t="str">
        <f t="shared" si="33"/>
        <v>OK</v>
      </c>
      <c r="DK42" s="373" t="str">
        <f t="shared" si="34"/>
        <v>OK</v>
      </c>
      <c r="DL42" s="373" t="str">
        <f t="shared" si="35"/>
        <v>OK</v>
      </c>
      <c r="DM42" s="373" t="str">
        <f t="shared" si="36"/>
        <v>OK</v>
      </c>
      <c r="DN42" s="374" t="str">
        <f t="shared" si="37"/>
        <v>OK</v>
      </c>
      <c r="DO42" s="377">
        <f t="shared" si="66"/>
        <v>0</v>
      </c>
      <c r="DP42" s="376" t="str">
        <f t="shared" si="67"/>
        <v>OK</v>
      </c>
    </row>
    <row r="43" spans="2:120" hidden="1" x14ac:dyDescent="0.2">
      <c r="B43" s="105"/>
      <c r="C43" s="518" t="str">
        <f t="shared" si="38"/>
        <v>-</v>
      </c>
      <c r="D43" s="522">
        <v>20</v>
      </c>
      <c r="E43" s="529"/>
      <c r="F43" s="456"/>
      <c r="G43" s="454"/>
      <c r="H43" s="112"/>
      <c r="I43" s="455"/>
      <c r="J43" s="542"/>
      <c r="K43" s="145"/>
      <c r="L43" s="533"/>
      <c r="M43" s="491"/>
      <c r="N43" s="492"/>
      <c r="O43" s="493"/>
      <c r="P43" s="609"/>
      <c r="Q43" s="463"/>
      <c r="R43" s="492"/>
      <c r="S43" s="493"/>
      <c r="T43" s="671" t="str">
        <f t="shared" si="0"/>
        <v/>
      </c>
      <c r="U43" s="658" t="str">
        <f t="shared" si="39"/>
        <v/>
      </c>
      <c r="V43" s="150" t="str">
        <f t="shared" si="1"/>
        <v/>
      </c>
      <c r="W43" s="53" t="str">
        <f t="shared" si="2"/>
        <v/>
      </c>
      <c r="X43" s="54" t="b">
        <f t="shared" si="40"/>
        <v>0</v>
      </c>
      <c r="Y43" s="54" t="b">
        <f t="shared" si="41"/>
        <v>0</v>
      </c>
      <c r="Z43" s="54" t="b">
        <f t="shared" si="68"/>
        <v>0</v>
      </c>
      <c r="AA43" s="53" t="str">
        <f t="shared" si="42"/>
        <v/>
      </c>
      <c r="AB43" s="54" t="str">
        <f t="shared" si="3"/>
        <v/>
      </c>
      <c r="AC43" s="53" t="str">
        <f t="shared" si="4"/>
        <v/>
      </c>
      <c r="AD43" s="200" t="str">
        <f t="shared" si="5"/>
        <v/>
      </c>
      <c r="AE43" s="53" t="str">
        <f t="shared" si="71"/>
        <v/>
      </c>
      <c r="AF43" s="201" t="e">
        <f t="shared" si="6"/>
        <v>#VALUE!</v>
      </c>
      <c r="AG43" s="352" t="b">
        <f t="shared" si="73"/>
        <v>1</v>
      </c>
      <c r="AH43" s="352" t="b">
        <f t="shared" si="74"/>
        <v>0</v>
      </c>
      <c r="AI43" s="55" t="b">
        <f t="shared" si="69"/>
        <v>0</v>
      </c>
      <c r="AJ43" s="55" t="b">
        <f t="shared" si="70"/>
        <v>1</v>
      </c>
      <c r="AK43" s="55" t="b">
        <f>IF(AND(COUNTBLANK(E43:J43)=6,OR(AH44:AH123)),NOT(AH43))</f>
        <v>0</v>
      </c>
      <c r="AL43" s="55" t="str">
        <f t="shared" si="7"/>
        <v/>
      </c>
      <c r="AM43" s="55" t="b">
        <f t="shared" si="8"/>
        <v>1</v>
      </c>
      <c r="AN43" s="55" t="str">
        <f t="shared" si="9"/>
        <v/>
      </c>
      <c r="AO43" s="55" t="b">
        <f t="shared" si="72"/>
        <v>1</v>
      </c>
      <c r="AP43" s="353" t="str">
        <f t="shared" si="43"/>
        <v/>
      </c>
      <c r="AQ43" s="55" t="str">
        <f t="shared" si="10"/>
        <v/>
      </c>
      <c r="AR43" s="202">
        <f t="shared" si="44"/>
        <v>0</v>
      </c>
      <c r="AS43" s="202" t="str">
        <f t="shared" si="45"/>
        <v/>
      </c>
      <c r="AT43" s="656" t="str">
        <f t="shared" si="46"/>
        <v/>
      </c>
      <c r="AU43" s="656" t="str">
        <f t="shared" si="47"/>
        <v/>
      </c>
      <c r="AV43" s="656" t="str">
        <f t="shared" si="48"/>
        <v/>
      </c>
      <c r="AW43" s="841"/>
      <c r="AX43" s="844"/>
      <c r="AY43" s="487" t="str">
        <f t="shared" si="49"/>
        <v>n/a</v>
      </c>
      <c r="AZ43" s="483" t="b">
        <f t="shared" si="11"/>
        <v>0</v>
      </c>
      <c r="BA43" s="363" t="b">
        <f t="shared" si="12"/>
        <v>0</v>
      </c>
      <c r="BB43" s="363" t="b">
        <f t="shared" si="13"/>
        <v>0</v>
      </c>
      <c r="BC43" s="484" t="b">
        <f t="shared" si="14"/>
        <v>0</v>
      </c>
      <c r="BD43" s="483" t="b">
        <f t="shared" si="15"/>
        <v>0</v>
      </c>
      <c r="BE43" s="363" t="b">
        <f t="shared" si="16"/>
        <v>0</v>
      </c>
      <c r="BF43" s="484" t="b">
        <f t="shared" si="17"/>
        <v>0</v>
      </c>
      <c r="BG43" s="485" t="str">
        <f t="shared" si="50"/>
        <v/>
      </c>
      <c r="BH43" s="364" t="str">
        <f t="shared" si="51"/>
        <v/>
      </c>
      <c r="BI43" s="365" t="str">
        <f t="shared" si="52"/>
        <v/>
      </c>
      <c r="BJ43" s="366" t="str">
        <f t="shared" si="53"/>
        <v/>
      </c>
      <c r="BN43" s="90">
        <v>20</v>
      </c>
      <c r="BO43" s="90" t="str">
        <f t="shared" si="18"/>
        <v>-</v>
      </c>
      <c r="BR43" s="187"/>
      <c r="BS43" s="64"/>
      <c r="BT43" s="64"/>
      <c r="BU43" s="64"/>
      <c r="BV43" s="64"/>
      <c r="BW43" s="64"/>
      <c r="BX43" s="64"/>
      <c r="BY43" s="64"/>
      <c r="CA43" s="137">
        <f t="shared" si="54"/>
        <v>20</v>
      </c>
      <c r="CB43" s="394">
        <f t="shared" si="55"/>
        <v>0</v>
      </c>
      <c r="CC43" s="394">
        <f t="shared" si="56"/>
        <v>0</v>
      </c>
      <c r="CD43" s="354" t="str">
        <f t="shared" si="19"/>
        <v/>
      </c>
      <c r="CE43" s="355" t="str">
        <f t="shared" si="20"/>
        <v/>
      </c>
      <c r="CF43" s="356" t="str">
        <f t="shared" si="57"/>
        <v/>
      </c>
      <c r="CG43" s="357" t="str">
        <f t="shared" si="58"/>
        <v/>
      </c>
      <c r="CH43" s="357" t="str">
        <f t="shared" si="21"/>
        <v/>
      </c>
      <c r="CI43" s="357" t="str">
        <f t="shared" si="22"/>
        <v/>
      </c>
      <c r="CJ43" s="355" t="str">
        <f t="shared" si="59"/>
        <v/>
      </c>
      <c r="CK43" s="46"/>
      <c r="CL43" s="188"/>
      <c r="CM43" s="107"/>
      <c r="CN43" s="107"/>
      <c r="CO43" s="64"/>
      <c r="CP43" s="64"/>
      <c r="CT43" s="373" t="str">
        <f t="shared" si="60"/>
        <v>OK</v>
      </c>
      <c r="CU43" s="373" t="str">
        <f t="shared" si="61"/>
        <v>OK</v>
      </c>
      <c r="CV43" s="373" t="str">
        <f t="shared" si="62"/>
        <v>OK</v>
      </c>
      <c r="CW43" s="373" t="str">
        <f t="shared" si="63"/>
        <v>OK</v>
      </c>
      <c r="CX43" s="373" t="str">
        <f t="shared" si="64"/>
        <v>OK</v>
      </c>
      <c r="CY43" s="374" t="str">
        <f t="shared" si="23"/>
        <v>OK</v>
      </c>
      <c r="CZ43" s="373" t="str">
        <f t="shared" si="24"/>
        <v>OK</v>
      </c>
      <c r="DA43" s="373" t="str">
        <f t="shared" si="25"/>
        <v>OK</v>
      </c>
      <c r="DB43" s="373" t="str">
        <f t="shared" si="26"/>
        <v>OK</v>
      </c>
      <c r="DC43" s="373" t="str">
        <f t="shared" si="27"/>
        <v>OK</v>
      </c>
      <c r="DD43" s="373" t="str">
        <f t="shared" si="28"/>
        <v>OK</v>
      </c>
      <c r="DE43" s="373" t="str">
        <f t="shared" si="29"/>
        <v>OK</v>
      </c>
      <c r="DF43" s="374" t="str">
        <f t="shared" si="30"/>
        <v>OK</v>
      </c>
      <c r="DG43" s="373" t="str">
        <f t="shared" si="65"/>
        <v>OK</v>
      </c>
      <c r="DH43" s="373" t="str">
        <f t="shared" si="31"/>
        <v>OK</v>
      </c>
      <c r="DI43" s="373" t="str">
        <f t="shared" si="32"/>
        <v>OK</v>
      </c>
      <c r="DJ43" s="373" t="str">
        <f t="shared" si="33"/>
        <v>OK</v>
      </c>
      <c r="DK43" s="373" t="str">
        <f t="shared" si="34"/>
        <v>OK</v>
      </c>
      <c r="DL43" s="373" t="str">
        <f t="shared" si="35"/>
        <v>OK</v>
      </c>
      <c r="DM43" s="373" t="str">
        <f t="shared" si="36"/>
        <v>OK</v>
      </c>
      <c r="DN43" s="374" t="str">
        <f t="shared" si="37"/>
        <v>OK</v>
      </c>
      <c r="DO43" s="377">
        <f t="shared" si="66"/>
        <v>0</v>
      </c>
      <c r="DP43" s="376" t="str">
        <f t="shared" si="67"/>
        <v>OK</v>
      </c>
    </row>
    <row r="44" spans="2:120" hidden="1" x14ac:dyDescent="0.2">
      <c r="B44" s="105"/>
      <c r="C44" s="518" t="str">
        <f t="shared" si="38"/>
        <v>-</v>
      </c>
      <c r="D44" s="522">
        <v>21</v>
      </c>
      <c r="E44" s="529"/>
      <c r="F44" s="456"/>
      <c r="G44" s="454"/>
      <c r="H44" s="112"/>
      <c r="I44" s="455"/>
      <c r="J44" s="542"/>
      <c r="K44" s="145"/>
      <c r="L44" s="533"/>
      <c r="M44" s="491"/>
      <c r="N44" s="492"/>
      <c r="O44" s="493"/>
      <c r="P44" s="609"/>
      <c r="Q44" s="463"/>
      <c r="R44" s="492"/>
      <c r="S44" s="493"/>
      <c r="T44" s="671" t="str">
        <f t="shared" si="0"/>
        <v/>
      </c>
      <c r="U44" s="658" t="str">
        <f t="shared" si="39"/>
        <v/>
      </c>
      <c r="V44" s="150" t="str">
        <f t="shared" si="1"/>
        <v/>
      </c>
      <c r="W44" s="53" t="str">
        <f t="shared" si="2"/>
        <v/>
      </c>
      <c r="X44" s="54" t="b">
        <f t="shared" si="40"/>
        <v>0</v>
      </c>
      <c r="Y44" s="54" t="b">
        <f t="shared" si="41"/>
        <v>0</v>
      </c>
      <c r="Z44" s="54" t="b">
        <f t="shared" si="68"/>
        <v>0</v>
      </c>
      <c r="AA44" s="53" t="str">
        <f t="shared" si="42"/>
        <v/>
      </c>
      <c r="AB44" s="54" t="str">
        <f t="shared" si="3"/>
        <v/>
      </c>
      <c r="AC44" s="53" t="str">
        <f t="shared" si="4"/>
        <v/>
      </c>
      <c r="AD44" s="200" t="str">
        <f t="shared" si="5"/>
        <v/>
      </c>
      <c r="AE44" s="53" t="str">
        <f t="shared" si="71"/>
        <v/>
      </c>
      <c r="AF44" s="201" t="e">
        <f t="shared" si="6"/>
        <v>#VALUE!</v>
      </c>
      <c r="AG44" s="352" t="b">
        <f t="shared" si="73"/>
        <v>1</v>
      </c>
      <c r="AH44" s="352" t="b">
        <f t="shared" si="74"/>
        <v>0</v>
      </c>
      <c r="AI44" s="55" t="b">
        <f t="shared" si="69"/>
        <v>0</v>
      </c>
      <c r="AJ44" s="55" t="b">
        <f t="shared" si="70"/>
        <v>1</v>
      </c>
      <c r="AK44" s="55" t="b">
        <f>IF(AND(COUNTBLANK(E44:J44)=6,OR(AH45:AH123)),NOT(AH44))</f>
        <v>0</v>
      </c>
      <c r="AL44" s="55" t="str">
        <f t="shared" si="7"/>
        <v/>
      </c>
      <c r="AM44" s="55" t="b">
        <f t="shared" si="8"/>
        <v>1</v>
      </c>
      <c r="AN44" s="55" t="str">
        <f t="shared" si="9"/>
        <v/>
      </c>
      <c r="AO44" s="55" t="b">
        <f t="shared" si="72"/>
        <v>1</v>
      </c>
      <c r="AP44" s="353" t="str">
        <f t="shared" si="43"/>
        <v/>
      </c>
      <c r="AQ44" s="55" t="str">
        <f t="shared" si="10"/>
        <v/>
      </c>
      <c r="AR44" s="202">
        <f t="shared" si="44"/>
        <v>0</v>
      </c>
      <c r="AS44" s="202" t="str">
        <f t="shared" si="45"/>
        <v/>
      </c>
      <c r="AT44" s="656" t="str">
        <f t="shared" si="46"/>
        <v/>
      </c>
      <c r="AU44" s="656" t="str">
        <f t="shared" si="47"/>
        <v/>
      </c>
      <c r="AV44" s="656" t="str">
        <f t="shared" si="48"/>
        <v/>
      </c>
      <c r="AW44" s="841"/>
      <c r="AX44" s="844"/>
      <c r="AY44" s="487" t="str">
        <f t="shared" si="49"/>
        <v>n/a</v>
      </c>
      <c r="AZ44" s="483" t="b">
        <f t="shared" si="11"/>
        <v>0</v>
      </c>
      <c r="BA44" s="363" t="b">
        <f t="shared" si="12"/>
        <v>0</v>
      </c>
      <c r="BB44" s="363" t="b">
        <f t="shared" si="13"/>
        <v>0</v>
      </c>
      <c r="BC44" s="484" t="b">
        <f t="shared" si="14"/>
        <v>0</v>
      </c>
      <c r="BD44" s="483" t="b">
        <f t="shared" si="15"/>
        <v>0</v>
      </c>
      <c r="BE44" s="363" t="b">
        <f t="shared" si="16"/>
        <v>0</v>
      </c>
      <c r="BF44" s="484" t="b">
        <f t="shared" si="17"/>
        <v>0</v>
      </c>
      <c r="BG44" s="485" t="str">
        <f t="shared" si="50"/>
        <v/>
      </c>
      <c r="BH44" s="364" t="str">
        <f t="shared" si="51"/>
        <v/>
      </c>
      <c r="BI44" s="365" t="str">
        <f t="shared" si="52"/>
        <v/>
      </c>
      <c r="BJ44" s="366" t="str">
        <f t="shared" si="53"/>
        <v/>
      </c>
      <c r="BN44" s="90">
        <v>21</v>
      </c>
      <c r="BO44" s="90" t="str">
        <f t="shared" si="18"/>
        <v>-</v>
      </c>
      <c r="BR44" s="187"/>
      <c r="BS44" s="64"/>
      <c r="BT44" s="64"/>
      <c r="BU44" s="64"/>
      <c r="BV44" s="64"/>
      <c r="BW44" s="64"/>
      <c r="BX44" s="64"/>
      <c r="BY44" s="64"/>
      <c r="CA44" s="137">
        <f t="shared" si="54"/>
        <v>21</v>
      </c>
      <c r="CB44" s="394">
        <f t="shared" si="55"/>
        <v>0</v>
      </c>
      <c r="CC44" s="394">
        <f t="shared" si="56"/>
        <v>0</v>
      </c>
      <c r="CD44" s="354" t="str">
        <f t="shared" si="19"/>
        <v/>
      </c>
      <c r="CE44" s="355" t="str">
        <f t="shared" si="20"/>
        <v/>
      </c>
      <c r="CF44" s="356" t="str">
        <f t="shared" si="57"/>
        <v/>
      </c>
      <c r="CG44" s="357" t="str">
        <f t="shared" si="58"/>
        <v/>
      </c>
      <c r="CH44" s="357" t="str">
        <f t="shared" si="21"/>
        <v/>
      </c>
      <c r="CI44" s="357" t="str">
        <f t="shared" si="22"/>
        <v/>
      </c>
      <c r="CJ44" s="355" t="str">
        <f t="shared" si="59"/>
        <v/>
      </c>
      <c r="CK44" s="46"/>
      <c r="CL44" s="188"/>
      <c r="CM44" s="107"/>
      <c r="CN44" s="107"/>
      <c r="CO44" s="107"/>
      <c r="CP44" s="64"/>
      <c r="CT44" s="373" t="str">
        <f t="shared" si="60"/>
        <v>OK</v>
      </c>
      <c r="CU44" s="373" t="str">
        <f t="shared" si="61"/>
        <v>OK</v>
      </c>
      <c r="CV44" s="373" t="str">
        <f t="shared" si="62"/>
        <v>OK</v>
      </c>
      <c r="CW44" s="373" t="str">
        <f t="shared" si="63"/>
        <v>OK</v>
      </c>
      <c r="CX44" s="373" t="str">
        <f t="shared" si="64"/>
        <v>OK</v>
      </c>
      <c r="CY44" s="374" t="str">
        <f t="shared" si="23"/>
        <v>OK</v>
      </c>
      <c r="CZ44" s="373" t="str">
        <f t="shared" si="24"/>
        <v>OK</v>
      </c>
      <c r="DA44" s="373" t="str">
        <f t="shared" si="25"/>
        <v>OK</v>
      </c>
      <c r="DB44" s="373" t="str">
        <f t="shared" si="26"/>
        <v>OK</v>
      </c>
      <c r="DC44" s="373" t="str">
        <f t="shared" si="27"/>
        <v>OK</v>
      </c>
      <c r="DD44" s="373" t="str">
        <f t="shared" si="28"/>
        <v>OK</v>
      </c>
      <c r="DE44" s="373" t="str">
        <f t="shared" si="29"/>
        <v>OK</v>
      </c>
      <c r="DF44" s="374" t="str">
        <f t="shared" si="30"/>
        <v>OK</v>
      </c>
      <c r="DG44" s="373" t="str">
        <f t="shared" si="65"/>
        <v>OK</v>
      </c>
      <c r="DH44" s="373" t="str">
        <f t="shared" si="31"/>
        <v>OK</v>
      </c>
      <c r="DI44" s="373" t="str">
        <f t="shared" si="32"/>
        <v>OK</v>
      </c>
      <c r="DJ44" s="373" t="str">
        <f t="shared" si="33"/>
        <v>OK</v>
      </c>
      <c r="DK44" s="373" t="str">
        <f t="shared" si="34"/>
        <v>OK</v>
      </c>
      <c r="DL44" s="373" t="str">
        <f t="shared" si="35"/>
        <v>OK</v>
      </c>
      <c r="DM44" s="373" t="str">
        <f t="shared" si="36"/>
        <v>OK</v>
      </c>
      <c r="DN44" s="374" t="str">
        <f t="shared" si="37"/>
        <v>OK</v>
      </c>
      <c r="DO44" s="377">
        <f t="shared" si="66"/>
        <v>0</v>
      </c>
      <c r="DP44" s="376" t="str">
        <f t="shared" si="67"/>
        <v>OK</v>
      </c>
    </row>
    <row r="45" spans="2:120" hidden="1" x14ac:dyDescent="0.2">
      <c r="B45" s="105"/>
      <c r="C45" s="518" t="str">
        <f t="shared" si="38"/>
        <v>-</v>
      </c>
      <c r="D45" s="522">
        <v>22</v>
      </c>
      <c r="E45" s="529"/>
      <c r="F45" s="456"/>
      <c r="G45" s="454"/>
      <c r="H45" s="112"/>
      <c r="I45" s="455"/>
      <c r="J45" s="542"/>
      <c r="K45" s="145"/>
      <c r="L45" s="533"/>
      <c r="M45" s="491"/>
      <c r="N45" s="492"/>
      <c r="O45" s="493"/>
      <c r="P45" s="609"/>
      <c r="Q45" s="463"/>
      <c r="R45" s="492"/>
      <c r="S45" s="493"/>
      <c r="T45" s="671" t="str">
        <f t="shared" si="0"/>
        <v/>
      </c>
      <c r="U45" s="658" t="str">
        <f t="shared" si="39"/>
        <v/>
      </c>
      <c r="V45" s="150" t="str">
        <f t="shared" si="1"/>
        <v/>
      </c>
      <c r="W45" s="53" t="str">
        <f t="shared" si="2"/>
        <v/>
      </c>
      <c r="X45" s="54" t="b">
        <f t="shared" si="40"/>
        <v>0</v>
      </c>
      <c r="Y45" s="54" t="b">
        <f t="shared" si="41"/>
        <v>0</v>
      </c>
      <c r="Z45" s="54" t="b">
        <f t="shared" si="68"/>
        <v>0</v>
      </c>
      <c r="AA45" s="53" t="str">
        <f t="shared" si="42"/>
        <v/>
      </c>
      <c r="AB45" s="54" t="str">
        <f t="shared" si="3"/>
        <v/>
      </c>
      <c r="AC45" s="53" t="str">
        <f t="shared" si="4"/>
        <v/>
      </c>
      <c r="AD45" s="200" t="str">
        <f t="shared" si="5"/>
        <v/>
      </c>
      <c r="AE45" s="53" t="str">
        <f t="shared" si="71"/>
        <v/>
      </c>
      <c r="AF45" s="201" t="e">
        <f t="shared" si="6"/>
        <v>#VALUE!</v>
      </c>
      <c r="AG45" s="352" t="b">
        <f t="shared" si="73"/>
        <v>1</v>
      </c>
      <c r="AH45" s="352" t="b">
        <f t="shared" si="74"/>
        <v>0</v>
      </c>
      <c r="AI45" s="55" t="b">
        <f t="shared" si="69"/>
        <v>0</v>
      </c>
      <c r="AJ45" s="55" t="b">
        <f t="shared" si="70"/>
        <v>1</v>
      </c>
      <c r="AK45" s="55" t="b">
        <f>IF(AND(COUNTBLANK(E45:J45)=6,OR(AH46:AH123)),NOT(AH45))</f>
        <v>0</v>
      </c>
      <c r="AL45" s="55" t="str">
        <f t="shared" si="7"/>
        <v/>
      </c>
      <c r="AM45" s="55" t="b">
        <f t="shared" si="8"/>
        <v>1</v>
      </c>
      <c r="AN45" s="55" t="str">
        <f t="shared" si="9"/>
        <v/>
      </c>
      <c r="AO45" s="55" t="b">
        <f t="shared" si="72"/>
        <v>1</v>
      </c>
      <c r="AP45" s="353" t="str">
        <f t="shared" si="43"/>
        <v/>
      </c>
      <c r="AQ45" s="55" t="str">
        <f t="shared" si="10"/>
        <v/>
      </c>
      <c r="AR45" s="202">
        <f t="shared" si="44"/>
        <v>0</v>
      </c>
      <c r="AS45" s="202" t="str">
        <f t="shared" si="45"/>
        <v/>
      </c>
      <c r="AT45" s="656" t="str">
        <f t="shared" si="46"/>
        <v/>
      </c>
      <c r="AU45" s="656" t="str">
        <f t="shared" si="47"/>
        <v/>
      </c>
      <c r="AV45" s="656" t="str">
        <f t="shared" si="48"/>
        <v/>
      </c>
      <c r="AW45" s="841"/>
      <c r="AX45" s="844"/>
      <c r="AY45" s="487" t="str">
        <f t="shared" si="49"/>
        <v>n/a</v>
      </c>
      <c r="AZ45" s="483" t="b">
        <f t="shared" si="11"/>
        <v>0</v>
      </c>
      <c r="BA45" s="363" t="b">
        <f t="shared" si="12"/>
        <v>0</v>
      </c>
      <c r="BB45" s="363" t="b">
        <f t="shared" si="13"/>
        <v>0</v>
      </c>
      <c r="BC45" s="484" t="b">
        <f t="shared" si="14"/>
        <v>0</v>
      </c>
      <c r="BD45" s="483" t="b">
        <f t="shared" si="15"/>
        <v>0</v>
      </c>
      <c r="BE45" s="363" t="b">
        <f t="shared" si="16"/>
        <v>0</v>
      </c>
      <c r="BF45" s="484" t="b">
        <f t="shared" si="17"/>
        <v>0</v>
      </c>
      <c r="BG45" s="485" t="str">
        <f t="shared" si="50"/>
        <v/>
      </c>
      <c r="BH45" s="364" t="str">
        <f t="shared" si="51"/>
        <v/>
      </c>
      <c r="BI45" s="365" t="str">
        <f t="shared" si="52"/>
        <v/>
      </c>
      <c r="BJ45" s="366" t="str">
        <f t="shared" si="53"/>
        <v/>
      </c>
      <c r="BN45" s="90">
        <v>22</v>
      </c>
      <c r="BO45" s="90" t="str">
        <f t="shared" si="18"/>
        <v>-</v>
      </c>
      <c r="BR45" s="187"/>
      <c r="BS45" s="64"/>
      <c r="BT45" s="64"/>
      <c r="BU45" s="64"/>
      <c r="BV45" s="64"/>
      <c r="BW45" s="64"/>
      <c r="BX45" s="64"/>
      <c r="BY45" s="64"/>
      <c r="CA45" s="137">
        <f t="shared" si="54"/>
        <v>22</v>
      </c>
      <c r="CB45" s="394">
        <f t="shared" si="55"/>
        <v>0</v>
      </c>
      <c r="CC45" s="394">
        <f t="shared" si="56"/>
        <v>0</v>
      </c>
      <c r="CD45" s="354" t="str">
        <f t="shared" si="19"/>
        <v/>
      </c>
      <c r="CE45" s="355" t="str">
        <f t="shared" si="20"/>
        <v/>
      </c>
      <c r="CF45" s="356" t="str">
        <f t="shared" si="57"/>
        <v/>
      </c>
      <c r="CG45" s="357" t="str">
        <f t="shared" si="58"/>
        <v/>
      </c>
      <c r="CH45" s="357" t="str">
        <f t="shared" si="21"/>
        <v/>
      </c>
      <c r="CI45" s="357" t="str">
        <f t="shared" si="22"/>
        <v/>
      </c>
      <c r="CJ45" s="355" t="str">
        <f t="shared" si="59"/>
        <v/>
      </c>
      <c r="CK45" s="46"/>
      <c r="CL45" s="188"/>
      <c r="CM45" s="107"/>
      <c r="CN45" s="107"/>
      <c r="CO45" s="64"/>
      <c r="CP45" s="64"/>
      <c r="CT45" s="373" t="str">
        <f t="shared" si="60"/>
        <v>OK</v>
      </c>
      <c r="CU45" s="373" t="str">
        <f t="shared" si="61"/>
        <v>OK</v>
      </c>
      <c r="CV45" s="373" t="str">
        <f t="shared" si="62"/>
        <v>OK</v>
      </c>
      <c r="CW45" s="373" t="str">
        <f t="shared" si="63"/>
        <v>OK</v>
      </c>
      <c r="CX45" s="373" t="str">
        <f t="shared" si="64"/>
        <v>OK</v>
      </c>
      <c r="CY45" s="374" t="str">
        <f t="shared" si="23"/>
        <v>OK</v>
      </c>
      <c r="CZ45" s="373" t="str">
        <f t="shared" si="24"/>
        <v>OK</v>
      </c>
      <c r="DA45" s="373" t="str">
        <f t="shared" si="25"/>
        <v>OK</v>
      </c>
      <c r="DB45" s="373" t="str">
        <f t="shared" si="26"/>
        <v>OK</v>
      </c>
      <c r="DC45" s="373" t="str">
        <f t="shared" si="27"/>
        <v>OK</v>
      </c>
      <c r="DD45" s="373" t="str">
        <f t="shared" si="28"/>
        <v>OK</v>
      </c>
      <c r="DE45" s="373" t="str">
        <f t="shared" si="29"/>
        <v>OK</v>
      </c>
      <c r="DF45" s="374" t="str">
        <f t="shared" si="30"/>
        <v>OK</v>
      </c>
      <c r="DG45" s="373" t="str">
        <f t="shared" si="65"/>
        <v>OK</v>
      </c>
      <c r="DH45" s="373" t="str">
        <f t="shared" si="31"/>
        <v>OK</v>
      </c>
      <c r="DI45" s="373" t="str">
        <f t="shared" si="32"/>
        <v>OK</v>
      </c>
      <c r="DJ45" s="373" t="str">
        <f t="shared" si="33"/>
        <v>OK</v>
      </c>
      <c r="DK45" s="373" t="str">
        <f t="shared" si="34"/>
        <v>OK</v>
      </c>
      <c r="DL45" s="373" t="str">
        <f t="shared" si="35"/>
        <v>OK</v>
      </c>
      <c r="DM45" s="373" t="str">
        <f t="shared" si="36"/>
        <v>OK</v>
      </c>
      <c r="DN45" s="374" t="str">
        <f t="shared" si="37"/>
        <v>OK</v>
      </c>
      <c r="DO45" s="377">
        <f t="shared" si="66"/>
        <v>0</v>
      </c>
      <c r="DP45" s="376" t="str">
        <f t="shared" si="67"/>
        <v>OK</v>
      </c>
    </row>
    <row r="46" spans="2:120" hidden="1" x14ac:dyDescent="0.2">
      <c r="B46" s="105"/>
      <c r="C46" s="518" t="str">
        <f t="shared" si="38"/>
        <v>-</v>
      </c>
      <c r="D46" s="522">
        <v>23</v>
      </c>
      <c r="E46" s="529"/>
      <c r="F46" s="456"/>
      <c r="G46" s="454"/>
      <c r="H46" s="112"/>
      <c r="I46" s="455"/>
      <c r="J46" s="542"/>
      <c r="K46" s="145"/>
      <c r="L46" s="533"/>
      <c r="M46" s="491"/>
      <c r="N46" s="492"/>
      <c r="O46" s="493"/>
      <c r="P46" s="609"/>
      <c r="Q46" s="463"/>
      <c r="R46" s="492"/>
      <c r="S46" s="493"/>
      <c r="T46" s="671" t="str">
        <f t="shared" si="0"/>
        <v/>
      </c>
      <c r="U46" s="658" t="str">
        <f t="shared" si="39"/>
        <v/>
      </c>
      <c r="V46" s="150" t="str">
        <f t="shared" si="1"/>
        <v/>
      </c>
      <c r="W46" s="53" t="str">
        <f t="shared" si="2"/>
        <v/>
      </c>
      <c r="X46" s="54" t="b">
        <f t="shared" si="40"/>
        <v>0</v>
      </c>
      <c r="Y46" s="54" t="b">
        <f t="shared" si="41"/>
        <v>0</v>
      </c>
      <c r="Z46" s="54" t="b">
        <f t="shared" si="68"/>
        <v>0</v>
      </c>
      <c r="AA46" s="53" t="str">
        <f t="shared" si="42"/>
        <v/>
      </c>
      <c r="AB46" s="54" t="str">
        <f t="shared" si="3"/>
        <v/>
      </c>
      <c r="AC46" s="53" t="str">
        <f t="shared" si="4"/>
        <v/>
      </c>
      <c r="AD46" s="200" t="str">
        <f t="shared" si="5"/>
        <v/>
      </c>
      <c r="AE46" s="53" t="str">
        <f t="shared" si="71"/>
        <v/>
      </c>
      <c r="AF46" s="201" t="e">
        <f t="shared" si="6"/>
        <v>#VALUE!</v>
      </c>
      <c r="AG46" s="352" t="b">
        <f t="shared" si="73"/>
        <v>1</v>
      </c>
      <c r="AH46" s="352" t="b">
        <f t="shared" si="74"/>
        <v>0</v>
      </c>
      <c r="AI46" s="55" t="b">
        <f t="shared" si="69"/>
        <v>0</v>
      </c>
      <c r="AJ46" s="55" t="b">
        <f t="shared" si="70"/>
        <v>1</v>
      </c>
      <c r="AK46" s="55" t="b">
        <f>IF(AND(COUNTBLANK(E46:J46)=6,OR(AH47:AH123)),NOT(AH46))</f>
        <v>0</v>
      </c>
      <c r="AL46" s="55" t="str">
        <f t="shared" si="7"/>
        <v/>
      </c>
      <c r="AM46" s="55" t="b">
        <f t="shared" si="8"/>
        <v>1</v>
      </c>
      <c r="AN46" s="55" t="str">
        <f t="shared" si="9"/>
        <v/>
      </c>
      <c r="AO46" s="55" t="b">
        <f t="shared" si="72"/>
        <v>1</v>
      </c>
      <c r="AP46" s="353" t="str">
        <f t="shared" si="43"/>
        <v/>
      </c>
      <c r="AQ46" s="55" t="str">
        <f t="shared" si="10"/>
        <v/>
      </c>
      <c r="AR46" s="202">
        <f t="shared" si="44"/>
        <v>0</v>
      </c>
      <c r="AS46" s="202" t="str">
        <f t="shared" si="45"/>
        <v/>
      </c>
      <c r="AT46" s="656" t="str">
        <f t="shared" si="46"/>
        <v/>
      </c>
      <c r="AU46" s="656" t="str">
        <f t="shared" si="47"/>
        <v/>
      </c>
      <c r="AV46" s="656" t="str">
        <f t="shared" si="48"/>
        <v/>
      </c>
      <c r="AW46" s="841"/>
      <c r="AX46" s="844"/>
      <c r="AY46" s="487" t="str">
        <f t="shared" si="49"/>
        <v>n/a</v>
      </c>
      <c r="AZ46" s="483" t="b">
        <f t="shared" si="11"/>
        <v>0</v>
      </c>
      <c r="BA46" s="363" t="b">
        <f t="shared" si="12"/>
        <v>0</v>
      </c>
      <c r="BB46" s="363" t="b">
        <f t="shared" si="13"/>
        <v>0</v>
      </c>
      <c r="BC46" s="484" t="b">
        <f t="shared" si="14"/>
        <v>0</v>
      </c>
      <c r="BD46" s="483" t="b">
        <f t="shared" si="15"/>
        <v>0</v>
      </c>
      <c r="BE46" s="363" t="b">
        <f t="shared" si="16"/>
        <v>0</v>
      </c>
      <c r="BF46" s="484" t="b">
        <f t="shared" si="17"/>
        <v>0</v>
      </c>
      <c r="BG46" s="485" t="str">
        <f t="shared" si="50"/>
        <v/>
      </c>
      <c r="BH46" s="364" t="str">
        <f t="shared" si="51"/>
        <v/>
      </c>
      <c r="BI46" s="365" t="str">
        <f t="shared" si="52"/>
        <v/>
      </c>
      <c r="BJ46" s="366" t="str">
        <f t="shared" si="53"/>
        <v/>
      </c>
      <c r="BN46" s="90">
        <v>23</v>
      </c>
      <c r="BO46" s="90" t="str">
        <f t="shared" si="18"/>
        <v>-</v>
      </c>
      <c r="BR46" s="187"/>
      <c r="BS46" s="64"/>
      <c r="BT46" s="64"/>
      <c r="BU46" s="64"/>
      <c r="BV46" s="64"/>
      <c r="BW46" s="64"/>
      <c r="BX46" s="64"/>
      <c r="BY46" s="64"/>
      <c r="CA46" s="137">
        <f t="shared" si="54"/>
        <v>23</v>
      </c>
      <c r="CB46" s="394">
        <f t="shared" si="55"/>
        <v>0</v>
      </c>
      <c r="CC46" s="394">
        <f t="shared" si="56"/>
        <v>0</v>
      </c>
      <c r="CD46" s="354" t="str">
        <f t="shared" si="19"/>
        <v/>
      </c>
      <c r="CE46" s="355" t="str">
        <f t="shared" si="20"/>
        <v/>
      </c>
      <c r="CF46" s="356" t="str">
        <f t="shared" si="57"/>
        <v/>
      </c>
      <c r="CG46" s="357" t="str">
        <f t="shared" si="58"/>
        <v/>
      </c>
      <c r="CH46" s="357" t="str">
        <f t="shared" si="21"/>
        <v/>
      </c>
      <c r="CI46" s="357" t="str">
        <f t="shared" si="22"/>
        <v/>
      </c>
      <c r="CJ46" s="355" t="str">
        <f t="shared" si="59"/>
        <v/>
      </c>
      <c r="CK46" s="46"/>
      <c r="CL46" s="188"/>
      <c r="CM46" s="107"/>
      <c r="CN46" s="107"/>
      <c r="CO46" s="64"/>
      <c r="CP46" s="64"/>
      <c r="CT46" s="373" t="str">
        <f t="shared" si="60"/>
        <v>OK</v>
      </c>
      <c r="CU46" s="373" t="str">
        <f t="shared" si="61"/>
        <v>OK</v>
      </c>
      <c r="CV46" s="373" t="str">
        <f t="shared" si="62"/>
        <v>OK</v>
      </c>
      <c r="CW46" s="373" t="str">
        <f t="shared" si="63"/>
        <v>OK</v>
      </c>
      <c r="CX46" s="373" t="str">
        <f t="shared" si="64"/>
        <v>OK</v>
      </c>
      <c r="CY46" s="374" t="str">
        <f t="shared" si="23"/>
        <v>OK</v>
      </c>
      <c r="CZ46" s="373" t="str">
        <f t="shared" si="24"/>
        <v>OK</v>
      </c>
      <c r="DA46" s="373" t="str">
        <f t="shared" si="25"/>
        <v>OK</v>
      </c>
      <c r="DB46" s="373" t="str">
        <f t="shared" si="26"/>
        <v>OK</v>
      </c>
      <c r="DC46" s="373" t="str">
        <f t="shared" si="27"/>
        <v>OK</v>
      </c>
      <c r="DD46" s="373" t="str">
        <f t="shared" si="28"/>
        <v>OK</v>
      </c>
      <c r="DE46" s="373" t="str">
        <f t="shared" si="29"/>
        <v>OK</v>
      </c>
      <c r="DF46" s="374" t="str">
        <f t="shared" si="30"/>
        <v>OK</v>
      </c>
      <c r="DG46" s="373" t="str">
        <f t="shared" si="65"/>
        <v>OK</v>
      </c>
      <c r="DH46" s="373" t="str">
        <f t="shared" si="31"/>
        <v>OK</v>
      </c>
      <c r="DI46" s="373" t="str">
        <f t="shared" si="32"/>
        <v>OK</v>
      </c>
      <c r="DJ46" s="373" t="str">
        <f t="shared" si="33"/>
        <v>OK</v>
      </c>
      <c r="DK46" s="373" t="str">
        <f t="shared" si="34"/>
        <v>OK</v>
      </c>
      <c r="DL46" s="373" t="str">
        <f t="shared" si="35"/>
        <v>OK</v>
      </c>
      <c r="DM46" s="373" t="str">
        <f t="shared" si="36"/>
        <v>OK</v>
      </c>
      <c r="DN46" s="374" t="str">
        <f t="shared" si="37"/>
        <v>OK</v>
      </c>
      <c r="DO46" s="377">
        <f t="shared" si="66"/>
        <v>0</v>
      </c>
      <c r="DP46" s="376" t="str">
        <f t="shared" si="67"/>
        <v>OK</v>
      </c>
    </row>
    <row r="47" spans="2:120" hidden="1" x14ac:dyDescent="0.2">
      <c r="B47" s="105"/>
      <c r="C47" s="518" t="str">
        <f t="shared" si="38"/>
        <v>-</v>
      </c>
      <c r="D47" s="522">
        <v>24</v>
      </c>
      <c r="E47" s="529"/>
      <c r="F47" s="456"/>
      <c r="G47" s="454"/>
      <c r="H47" s="112"/>
      <c r="I47" s="455"/>
      <c r="J47" s="542"/>
      <c r="K47" s="145"/>
      <c r="L47" s="533"/>
      <c r="M47" s="491"/>
      <c r="N47" s="492"/>
      <c r="O47" s="493"/>
      <c r="P47" s="609"/>
      <c r="Q47" s="463"/>
      <c r="R47" s="492"/>
      <c r="S47" s="493"/>
      <c r="T47" s="671" t="str">
        <f t="shared" si="0"/>
        <v/>
      </c>
      <c r="U47" s="658" t="str">
        <f t="shared" si="39"/>
        <v/>
      </c>
      <c r="V47" s="150" t="str">
        <f t="shared" si="1"/>
        <v/>
      </c>
      <c r="W47" s="53" t="str">
        <f t="shared" si="2"/>
        <v/>
      </c>
      <c r="X47" s="54" t="b">
        <f t="shared" si="40"/>
        <v>0</v>
      </c>
      <c r="Y47" s="54" t="b">
        <f t="shared" si="41"/>
        <v>0</v>
      </c>
      <c r="Z47" s="54" t="b">
        <f t="shared" si="68"/>
        <v>0</v>
      </c>
      <c r="AA47" s="53" t="str">
        <f t="shared" si="42"/>
        <v/>
      </c>
      <c r="AB47" s="54" t="str">
        <f t="shared" si="3"/>
        <v/>
      </c>
      <c r="AC47" s="53" t="str">
        <f t="shared" si="4"/>
        <v/>
      </c>
      <c r="AD47" s="200" t="str">
        <f t="shared" si="5"/>
        <v/>
      </c>
      <c r="AE47" s="53" t="str">
        <f t="shared" si="71"/>
        <v/>
      </c>
      <c r="AF47" s="201" t="e">
        <f t="shared" si="6"/>
        <v>#VALUE!</v>
      </c>
      <c r="AG47" s="352" t="b">
        <f t="shared" si="73"/>
        <v>1</v>
      </c>
      <c r="AH47" s="352" t="b">
        <f t="shared" si="74"/>
        <v>0</v>
      </c>
      <c r="AI47" s="55" t="b">
        <f t="shared" si="69"/>
        <v>0</v>
      </c>
      <c r="AJ47" s="55" t="b">
        <f t="shared" si="70"/>
        <v>1</v>
      </c>
      <c r="AK47" s="55" t="b">
        <f>IF(AND(COUNTBLANK(E47:J47)=6,OR(AH48:AH123)),NOT(AH47))</f>
        <v>0</v>
      </c>
      <c r="AL47" s="55" t="str">
        <f t="shared" si="7"/>
        <v/>
      </c>
      <c r="AM47" s="55" t="b">
        <f t="shared" si="8"/>
        <v>1</v>
      </c>
      <c r="AN47" s="55" t="str">
        <f t="shared" si="9"/>
        <v/>
      </c>
      <c r="AO47" s="55" t="b">
        <f t="shared" si="72"/>
        <v>1</v>
      </c>
      <c r="AP47" s="353" t="str">
        <f t="shared" si="43"/>
        <v/>
      </c>
      <c r="AQ47" s="55" t="str">
        <f t="shared" si="10"/>
        <v/>
      </c>
      <c r="AR47" s="202">
        <f t="shared" si="44"/>
        <v>0</v>
      </c>
      <c r="AS47" s="202" t="str">
        <f t="shared" si="45"/>
        <v/>
      </c>
      <c r="AT47" s="656" t="str">
        <f t="shared" si="46"/>
        <v/>
      </c>
      <c r="AU47" s="656" t="str">
        <f t="shared" si="47"/>
        <v/>
      </c>
      <c r="AV47" s="656" t="str">
        <f t="shared" si="48"/>
        <v/>
      </c>
      <c r="AW47" s="841"/>
      <c r="AX47" s="844"/>
      <c r="AY47" s="487" t="str">
        <f t="shared" si="49"/>
        <v>n/a</v>
      </c>
      <c r="AZ47" s="483" t="b">
        <f t="shared" si="11"/>
        <v>0</v>
      </c>
      <c r="BA47" s="363" t="b">
        <f t="shared" si="12"/>
        <v>0</v>
      </c>
      <c r="BB47" s="363" t="b">
        <f t="shared" si="13"/>
        <v>0</v>
      </c>
      <c r="BC47" s="484" t="b">
        <f t="shared" si="14"/>
        <v>0</v>
      </c>
      <c r="BD47" s="483" t="b">
        <f t="shared" si="15"/>
        <v>0</v>
      </c>
      <c r="BE47" s="363" t="b">
        <f t="shared" si="16"/>
        <v>0</v>
      </c>
      <c r="BF47" s="484" t="b">
        <f t="shared" si="17"/>
        <v>0</v>
      </c>
      <c r="BG47" s="485" t="str">
        <f t="shared" si="50"/>
        <v/>
      </c>
      <c r="BH47" s="364" t="str">
        <f t="shared" si="51"/>
        <v/>
      </c>
      <c r="BI47" s="365" t="str">
        <f t="shared" si="52"/>
        <v/>
      </c>
      <c r="BJ47" s="366" t="str">
        <f t="shared" si="53"/>
        <v/>
      </c>
      <c r="BN47" s="90">
        <v>24</v>
      </c>
      <c r="BO47" s="90" t="str">
        <f t="shared" si="18"/>
        <v>-</v>
      </c>
      <c r="BR47" s="187"/>
      <c r="BS47" s="64"/>
      <c r="BT47" s="64"/>
      <c r="BU47" s="64"/>
      <c r="BV47" s="64"/>
      <c r="BW47" s="64"/>
      <c r="BX47" s="64"/>
      <c r="BY47" s="64"/>
      <c r="CA47" s="137">
        <f t="shared" si="54"/>
        <v>24</v>
      </c>
      <c r="CB47" s="394">
        <f t="shared" si="55"/>
        <v>0</v>
      </c>
      <c r="CC47" s="394">
        <f t="shared" si="56"/>
        <v>0</v>
      </c>
      <c r="CD47" s="354" t="str">
        <f t="shared" si="19"/>
        <v/>
      </c>
      <c r="CE47" s="355" t="str">
        <f t="shared" si="20"/>
        <v/>
      </c>
      <c r="CF47" s="356" t="str">
        <f t="shared" si="57"/>
        <v/>
      </c>
      <c r="CG47" s="357" t="str">
        <f t="shared" si="58"/>
        <v/>
      </c>
      <c r="CH47" s="357" t="str">
        <f t="shared" si="21"/>
        <v/>
      </c>
      <c r="CI47" s="357" t="str">
        <f t="shared" si="22"/>
        <v/>
      </c>
      <c r="CJ47" s="355" t="str">
        <f t="shared" si="59"/>
        <v/>
      </c>
      <c r="CK47" s="46"/>
      <c r="CL47" s="188"/>
      <c r="CM47" s="107"/>
      <c r="CN47" s="107"/>
      <c r="CO47" s="64"/>
      <c r="CP47" s="64"/>
      <c r="CT47" s="373" t="str">
        <f t="shared" si="60"/>
        <v>OK</v>
      </c>
      <c r="CU47" s="373" t="str">
        <f t="shared" si="61"/>
        <v>OK</v>
      </c>
      <c r="CV47" s="373" t="str">
        <f t="shared" si="62"/>
        <v>OK</v>
      </c>
      <c r="CW47" s="373" t="str">
        <f t="shared" si="63"/>
        <v>OK</v>
      </c>
      <c r="CX47" s="373" t="str">
        <f t="shared" si="64"/>
        <v>OK</v>
      </c>
      <c r="CY47" s="374" t="str">
        <f t="shared" si="23"/>
        <v>OK</v>
      </c>
      <c r="CZ47" s="373" t="str">
        <f t="shared" si="24"/>
        <v>OK</v>
      </c>
      <c r="DA47" s="373" t="str">
        <f t="shared" si="25"/>
        <v>OK</v>
      </c>
      <c r="DB47" s="373" t="str">
        <f t="shared" si="26"/>
        <v>OK</v>
      </c>
      <c r="DC47" s="373" t="str">
        <f t="shared" si="27"/>
        <v>OK</v>
      </c>
      <c r="DD47" s="373" t="str">
        <f t="shared" si="28"/>
        <v>OK</v>
      </c>
      <c r="DE47" s="373" t="str">
        <f t="shared" si="29"/>
        <v>OK</v>
      </c>
      <c r="DF47" s="374" t="str">
        <f t="shared" si="30"/>
        <v>OK</v>
      </c>
      <c r="DG47" s="373" t="str">
        <f t="shared" si="65"/>
        <v>OK</v>
      </c>
      <c r="DH47" s="373" t="str">
        <f t="shared" si="31"/>
        <v>OK</v>
      </c>
      <c r="DI47" s="373" t="str">
        <f t="shared" si="32"/>
        <v>OK</v>
      </c>
      <c r="DJ47" s="373" t="str">
        <f t="shared" si="33"/>
        <v>OK</v>
      </c>
      <c r="DK47" s="373" t="str">
        <f t="shared" si="34"/>
        <v>OK</v>
      </c>
      <c r="DL47" s="373" t="str">
        <f t="shared" si="35"/>
        <v>OK</v>
      </c>
      <c r="DM47" s="373" t="str">
        <f t="shared" si="36"/>
        <v>OK</v>
      </c>
      <c r="DN47" s="374" t="str">
        <f t="shared" si="37"/>
        <v>OK</v>
      </c>
      <c r="DO47" s="377">
        <f t="shared" si="66"/>
        <v>0</v>
      </c>
      <c r="DP47" s="376" t="str">
        <f t="shared" si="67"/>
        <v>OK</v>
      </c>
    </row>
    <row r="48" spans="2:120" hidden="1" x14ac:dyDescent="0.2">
      <c r="B48" s="105"/>
      <c r="C48" s="518" t="str">
        <f t="shared" si="38"/>
        <v>-</v>
      </c>
      <c r="D48" s="522">
        <v>25</v>
      </c>
      <c r="E48" s="529"/>
      <c r="F48" s="456"/>
      <c r="G48" s="454"/>
      <c r="H48" s="112"/>
      <c r="I48" s="455"/>
      <c r="J48" s="542"/>
      <c r="K48" s="145"/>
      <c r="L48" s="533"/>
      <c r="M48" s="491"/>
      <c r="N48" s="492"/>
      <c r="O48" s="493"/>
      <c r="P48" s="609"/>
      <c r="Q48" s="463"/>
      <c r="R48" s="492"/>
      <c r="S48" s="493"/>
      <c r="T48" s="671" t="str">
        <f t="shared" si="0"/>
        <v/>
      </c>
      <c r="U48" s="658" t="str">
        <f t="shared" si="39"/>
        <v/>
      </c>
      <c r="V48" s="150" t="str">
        <f t="shared" si="1"/>
        <v/>
      </c>
      <c r="W48" s="53" t="str">
        <f t="shared" si="2"/>
        <v/>
      </c>
      <c r="X48" s="54" t="b">
        <f t="shared" si="40"/>
        <v>0</v>
      </c>
      <c r="Y48" s="54" t="b">
        <f t="shared" si="41"/>
        <v>0</v>
      </c>
      <c r="Z48" s="54" t="b">
        <f t="shared" si="68"/>
        <v>0</v>
      </c>
      <c r="AA48" s="53" t="str">
        <f t="shared" si="42"/>
        <v/>
      </c>
      <c r="AB48" s="54" t="str">
        <f t="shared" si="3"/>
        <v/>
      </c>
      <c r="AC48" s="53" t="str">
        <f t="shared" si="4"/>
        <v/>
      </c>
      <c r="AD48" s="200" t="str">
        <f t="shared" si="5"/>
        <v/>
      </c>
      <c r="AE48" s="53" t="str">
        <f t="shared" si="71"/>
        <v/>
      </c>
      <c r="AF48" s="201" t="e">
        <f t="shared" si="6"/>
        <v>#VALUE!</v>
      </c>
      <c r="AG48" s="352" t="b">
        <f t="shared" si="73"/>
        <v>1</v>
      </c>
      <c r="AH48" s="352" t="b">
        <f t="shared" si="74"/>
        <v>0</v>
      </c>
      <c r="AI48" s="55" t="b">
        <f t="shared" si="69"/>
        <v>0</v>
      </c>
      <c r="AJ48" s="55" t="b">
        <f t="shared" si="70"/>
        <v>1</v>
      </c>
      <c r="AK48" s="55" t="b">
        <f>IF(AND(COUNTBLANK(E48:J48)=6,OR(AH49:AH123)),NOT(AH48))</f>
        <v>0</v>
      </c>
      <c r="AL48" s="55" t="str">
        <f t="shared" si="7"/>
        <v/>
      </c>
      <c r="AM48" s="55" t="b">
        <f t="shared" si="8"/>
        <v>1</v>
      </c>
      <c r="AN48" s="55" t="str">
        <f t="shared" si="9"/>
        <v/>
      </c>
      <c r="AO48" s="55" t="b">
        <f t="shared" si="72"/>
        <v>1</v>
      </c>
      <c r="AP48" s="353" t="str">
        <f t="shared" si="43"/>
        <v/>
      </c>
      <c r="AQ48" s="55" t="str">
        <f t="shared" si="10"/>
        <v/>
      </c>
      <c r="AR48" s="202">
        <f t="shared" si="44"/>
        <v>0</v>
      </c>
      <c r="AS48" s="202" t="str">
        <f t="shared" si="45"/>
        <v/>
      </c>
      <c r="AT48" s="656" t="str">
        <f t="shared" si="46"/>
        <v/>
      </c>
      <c r="AU48" s="656" t="str">
        <f t="shared" si="47"/>
        <v/>
      </c>
      <c r="AV48" s="656" t="str">
        <f t="shared" si="48"/>
        <v/>
      </c>
      <c r="AW48" s="841"/>
      <c r="AX48" s="844"/>
      <c r="AY48" s="487" t="str">
        <f t="shared" si="49"/>
        <v>n/a</v>
      </c>
      <c r="AZ48" s="483" t="b">
        <f t="shared" si="11"/>
        <v>0</v>
      </c>
      <c r="BA48" s="363" t="b">
        <f t="shared" si="12"/>
        <v>0</v>
      </c>
      <c r="BB48" s="363" t="b">
        <f t="shared" si="13"/>
        <v>0</v>
      </c>
      <c r="BC48" s="484" t="b">
        <f t="shared" si="14"/>
        <v>0</v>
      </c>
      <c r="BD48" s="483" t="b">
        <f t="shared" si="15"/>
        <v>0</v>
      </c>
      <c r="BE48" s="363" t="b">
        <f t="shared" si="16"/>
        <v>0</v>
      </c>
      <c r="BF48" s="484" t="b">
        <f t="shared" si="17"/>
        <v>0</v>
      </c>
      <c r="BG48" s="485" t="str">
        <f t="shared" si="50"/>
        <v/>
      </c>
      <c r="BH48" s="364" t="str">
        <f t="shared" si="51"/>
        <v/>
      </c>
      <c r="BI48" s="365" t="str">
        <f t="shared" si="52"/>
        <v/>
      </c>
      <c r="BJ48" s="366" t="str">
        <f t="shared" si="53"/>
        <v/>
      </c>
      <c r="BN48" s="90">
        <v>25</v>
      </c>
      <c r="BO48" s="90" t="str">
        <f t="shared" si="18"/>
        <v>-</v>
      </c>
      <c r="BR48" s="187"/>
      <c r="BS48" s="64"/>
      <c r="BT48" s="64"/>
      <c r="BU48" s="64"/>
      <c r="BV48" s="64"/>
      <c r="BW48" s="64"/>
      <c r="BX48" s="64"/>
      <c r="BY48" s="64"/>
      <c r="CA48" s="137">
        <f t="shared" si="54"/>
        <v>25</v>
      </c>
      <c r="CB48" s="394">
        <f t="shared" si="55"/>
        <v>0</v>
      </c>
      <c r="CC48" s="394">
        <f t="shared" si="56"/>
        <v>0</v>
      </c>
      <c r="CD48" s="354" t="str">
        <f t="shared" si="19"/>
        <v/>
      </c>
      <c r="CE48" s="355" t="str">
        <f t="shared" si="20"/>
        <v/>
      </c>
      <c r="CF48" s="356" t="str">
        <f t="shared" si="57"/>
        <v/>
      </c>
      <c r="CG48" s="357" t="str">
        <f t="shared" si="58"/>
        <v/>
      </c>
      <c r="CH48" s="357" t="str">
        <f t="shared" si="21"/>
        <v/>
      </c>
      <c r="CI48" s="357" t="str">
        <f t="shared" si="22"/>
        <v/>
      </c>
      <c r="CJ48" s="355" t="str">
        <f t="shared" si="59"/>
        <v/>
      </c>
      <c r="CK48" s="46"/>
      <c r="CL48" s="188"/>
      <c r="CM48" s="107"/>
      <c r="CN48" s="107"/>
      <c r="CO48" s="64"/>
      <c r="CP48" s="64"/>
      <c r="CT48" s="373" t="str">
        <f t="shared" si="60"/>
        <v>OK</v>
      </c>
      <c r="CU48" s="373" t="str">
        <f t="shared" si="61"/>
        <v>OK</v>
      </c>
      <c r="CV48" s="373" t="str">
        <f t="shared" si="62"/>
        <v>OK</v>
      </c>
      <c r="CW48" s="373" t="str">
        <f t="shared" si="63"/>
        <v>OK</v>
      </c>
      <c r="CX48" s="373" t="str">
        <f t="shared" si="64"/>
        <v>OK</v>
      </c>
      <c r="CY48" s="374" t="str">
        <f t="shared" si="23"/>
        <v>OK</v>
      </c>
      <c r="CZ48" s="373" t="str">
        <f t="shared" si="24"/>
        <v>OK</v>
      </c>
      <c r="DA48" s="373" t="str">
        <f t="shared" si="25"/>
        <v>OK</v>
      </c>
      <c r="DB48" s="373" t="str">
        <f t="shared" si="26"/>
        <v>OK</v>
      </c>
      <c r="DC48" s="373" t="str">
        <f t="shared" si="27"/>
        <v>OK</v>
      </c>
      <c r="DD48" s="373" t="str">
        <f t="shared" si="28"/>
        <v>OK</v>
      </c>
      <c r="DE48" s="373" t="str">
        <f t="shared" si="29"/>
        <v>OK</v>
      </c>
      <c r="DF48" s="374" t="str">
        <f t="shared" si="30"/>
        <v>OK</v>
      </c>
      <c r="DG48" s="373" t="str">
        <f t="shared" si="65"/>
        <v>OK</v>
      </c>
      <c r="DH48" s="373" t="str">
        <f t="shared" si="31"/>
        <v>OK</v>
      </c>
      <c r="DI48" s="373" t="str">
        <f t="shared" si="32"/>
        <v>OK</v>
      </c>
      <c r="DJ48" s="373" t="str">
        <f t="shared" si="33"/>
        <v>OK</v>
      </c>
      <c r="DK48" s="373" t="str">
        <f t="shared" si="34"/>
        <v>OK</v>
      </c>
      <c r="DL48" s="373" t="str">
        <f t="shared" si="35"/>
        <v>OK</v>
      </c>
      <c r="DM48" s="373" t="str">
        <f t="shared" si="36"/>
        <v>OK</v>
      </c>
      <c r="DN48" s="374" t="str">
        <f t="shared" si="37"/>
        <v>OK</v>
      </c>
      <c r="DO48" s="377">
        <f t="shared" si="66"/>
        <v>0</v>
      </c>
      <c r="DP48" s="376" t="str">
        <f t="shared" si="67"/>
        <v>OK</v>
      </c>
    </row>
    <row r="49" spans="2:120" hidden="1" x14ac:dyDescent="0.2">
      <c r="B49" s="105"/>
      <c r="C49" s="518" t="str">
        <f t="shared" si="38"/>
        <v>-</v>
      </c>
      <c r="D49" s="522">
        <v>26</v>
      </c>
      <c r="E49" s="529"/>
      <c r="F49" s="456"/>
      <c r="G49" s="454"/>
      <c r="H49" s="112"/>
      <c r="I49" s="455"/>
      <c r="J49" s="542"/>
      <c r="K49" s="145"/>
      <c r="L49" s="533"/>
      <c r="M49" s="491"/>
      <c r="N49" s="492"/>
      <c r="O49" s="493"/>
      <c r="P49" s="609"/>
      <c r="Q49" s="463"/>
      <c r="R49" s="492"/>
      <c r="S49" s="493"/>
      <c r="T49" s="671" t="str">
        <f t="shared" si="0"/>
        <v/>
      </c>
      <c r="U49" s="658" t="str">
        <f t="shared" si="39"/>
        <v/>
      </c>
      <c r="V49" s="150" t="str">
        <f t="shared" si="1"/>
        <v/>
      </c>
      <c r="W49" s="53" t="str">
        <f t="shared" si="2"/>
        <v/>
      </c>
      <c r="X49" s="54" t="b">
        <f t="shared" si="40"/>
        <v>0</v>
      </c>
      <c r="Y49" s="54" t="b">
        <f t="shared" si="41"/>
        <v>0</v>
      </c>
      <c r="Z49" s="54" t="b">
        <f t="shared" si="68"/>
        <v>0</v>
      </c>
      <c r="AA49" s="53" t="str">
        <f t="shared" si="42"/>
        <v/>
      </c>
      <c r="AB49" s="54" t="str">
        <f t="shared" si="3"/>
        <v/>
      </c>
      <c r="AC49" s="53" t="str">
        <f t="shared" si="4"/>
        <v/>
      </c>
      <c r="AD49" s="200" t="str">
        <f t="shared" si="5"/>
        <v/>
      </c>
      <c r="AE49" s="53" t="str">
        <f t="shared" si="71"/>
        <v/>
      </c>
      <c r="AF49" s="201" t="e">
        <f t="shared" si="6"/>
        <v>#VALUE!</v>
      </c>
      <c r="AG49" s="352" t="b">
        <f t="shared" si="73"/>
        <v>1</v>
      </c>
      <c r="AH49" s="352" t="b">
        <f t="shared" si="74"/>
        <v>0</v>
      </c>
      <c r="AI49" s="55" t="b">
        <f t="shared" si="69"/>
        <v>0</v>
      </c>
      <c r="AJ49" s="55" t="b">
        <f t="shared" si="70"/>
        <v>1</v>
      </c>
      <c r="AK49" s="55" t="b">
        <f>IF(AND(COUNTBLANK(E49:J49)=6,OR(AH50:AH123)),NOT(AH49))</f>
        <v>0</v>
      </c>
      <c r="AL49" s="55" t="str">
        <f t="shared" si="7"/>
        <v/>
      </c>
      <c r="AM49" s="55" t="b">
        <f t="shared" si="8"/>
        <v>1</v>
      </c>
      <c r="AN49" s="55" t="str">
        <f t="shared" si="9"/>
        <v/>
      </c>
      <c r="AO49" s="55" t="b">
        <f t="shared" si="72"/>
        <v>1</v>
      </c>
      <c r="AP49" s="353" t="str">
        <f t="shared" si="43"/>
        <v/>
      </c>
      <c r="AQ49" s="55" t="str">
        <f t="shared" si="10"/>
        <v/>
      </c>
      <c r="AR49" s="202">
        <f t="shared" si="44"/>
        <v>0</v>
      </c>
      <c r="AS49" s="202" t="str">
        <f t="shared" si="45"/>
        <v/>
      </c>
      <c r="AT49" s="656" t="str">
        <f t="shared" si="46"/>
        <v/>
      </c>
      <c r="AU49" s="656" t="str">
        <f t="shared" si="47"/>
        <v/>
      </c>
      <c r="AV49" s="656" t="str">
        <f t="shared" si="48"/>
        <v/>
      </c>
      <c r="AW49" s="841"/>
      <c r="AX49" s="844"/>
      <c r="AY49" s="487" t="str">
        <f t="shared" si="49"/>
        <v>n/a</v>
      </c>
      <c r="AZ49" s="483" t="b">
        <f t="shared" si="11"/>
        <v>0</v>
      </c>
      <c r="BA49" s="363" t="b">
        <f t="shared" si="12"/>
        <v>0</v>
      </c>
      <c r="BB49" s="363" t="b">
        <f t="shared" si="13"/>
        <v>0</v>
      </c>
      <c r="BC49" s="484" t="b">
        <f t="shared" si="14"/>
        <v>0</v>
      </c>
      <c r="BD49" s="483" t="b">
        <f t="shared" si="15"/>
        <v>0</v>
      </c>
      <c r="BE49" s="363" t="b">
        <f t="shared" si="16"/>
        <v>0</v>
      </c>
      <c r="BF49" s="484" t="b">
        <f t="shared" si="17"/>
        <v>0</v>
      </c>
      <c r="BG49" s="485" t="str">
        <f t="shared" si="50"/>
        <v/>
      </c>
      <c r="BH49" s="364" t="str">
        <f t="shared" si="51"/>
        <v/>
      </c>
      <c r="BI49" s="365" t="str">
        <f t="shared" si="52"/>
        <v/>
      </c>
      <c r="BJ49" s="366" t="str">
        <f t="shared" si="53"/>
        <v/>
      </c>
      <c r="BN49" s="90">
        <v>26</v>
      </c>
      <c r="BO49" s="90" t="str">
        <f t="shared" si="18"/>
        <v>-</v>
      </c>
      <c r="BR49" s="187"/>
      <c r="BS49" s="64"/>
      <c r="BT49" s="64"/>
      <c r="BU49" s="64"/>
      <c r="BV49" s="64"/>
      <c r="BW49" s="64"/>
      <c r="BX49" s="64"/>
      <c r="BY49" s="64"/>
      <c r="CA49" s="137">
        <f t="shared" si="54"/>
        <v>26</v>
      </c>
      <c r="CB49" s="394">
        <f t="shared" si="55"/>
        <v>0</v>
      </c>
      <c r="CC49" s="394">
        <f t="shared" si="56"/>
        <v>0</v>
      </c>
      <c r="CD49" s="354" t="str">
        <f t="shared" si="19"/>
        <v/>
      </c>
      <c r="CE49" s="355" t="str">
        <f t="shared" si="20"/>
        <v/>
      </c>
      <c r="CF49" s="356" t="str">
        <f t="shared" si="57"/>
        <v/>
      </c>
      <c r="CG49" s="357" t="str">
        <f t="shared" si="58"/>
        <v/>
      </c>
      <c r="CH49" s="357" t="str">
        <f t="shared" si="21"/>
        <v/>
      </c>
      <c r="CI49" s="357" t="str">
        <f t="shared" si="22"/>
        <v/>
      </c>
      <c r="CJ49" s="355" t="str">
        <f t="shared" si="59"/>
        <v/>
      </c>
      <c r="CK49" s="46"/>
      <c r="CL49" s="188"/>
      <c r="CM49" s="107"/>
      <c r="CN49" s="107"/>
      <c r="CO49" s="64"/>
      <c r="CP49" s="64"/>
      <c r="CT49" s="373" t="str">
        <f t="shared" si="60"/>
        <v>OK</v>
      </c>
      <c r="CU49" s="373" t="str">
        <f t="shared" si="61"/>
        <v>OK</v>
      </c>
      <c r="CV49" s="373" t="str">
        <f t="shared" si="62"/>
        <v>OK</v>
      </c>
      <c r="CW49" s="373" t="str">
        <f t="shared" si="63"/>
        <v>OK</v>
      </c>
      <c r="CX49" s="373" t="str">
        <f t="shared" si="64"/>
        <v>OK</v>
      </c>
      <c r="CY49" s="374" t="str">
        <f t="shared" si="23"/>
        <v>OK</v>
      </c>
      <c r="CZ49" s="373" t="str">
        <f t="shared" si="24"/>
        <v>OK</v>
      </c>
      <c r="DA49" s="373" t="str">
        <f t="shared" si="25"/>
        <v>OK</v>
      </c>
      <c r="DB49" s="373" t="str">
        <f t="shared" si="26"/>
        <v>OK</v>
      </c>
      <c r="DC49" s="373" t="str">
        <f t="shared" si="27"/>
        <v>OK</v>
      </c>
      <c r="DD49" s="373" t="str">
        <f t="shared" si="28"/>
        <v>OK</v>
      </c>
      <c r="DE49" s="373" t="str">
        <f t="shared" si="29"/>
        <v>OK</v>
      </c>
      <c r="DF49" s="374" t="str">
        <f t="shared" si="30"/>
        <v>OK</v>
      </c>
      <c r="DG49" s="373" t="str">
        <f t="shared" si="65"/>
        <v>OK</v>
      </c>
      <c r="DH49" s="373" t="str">
        <f t="shared" si="31"/>
        <v>OK</v>
      </c>
      <c r="DI49" s="373" t="str">
        <f t="shared" si="32"/>
        <v>OK</v>
      </c>
      <c r="DJ49" s="373" t="str">
        <f t="shared" si="33"/>
        <v>OK</v>
      </c>
      <c r="DK49" s="373" t="str">
        <f t="shared" si="34"/>
        <v>OK</v>
      </c>
      <c r="DL49" s="373" t="str">
        <f t="shared" si="35"/>
        <v>OK</v>
      </c>
      <c r="DM49" s="373" t="str">
        <f t="shared" si="36"/>
        <v>OK</v>
      </c>
      <c r="DN49" s="374" t="str">
        <f t="shared" si="37"/>
        <v>OK</v>
      </c>
      <c r="DO49" s="377">
        <f t="shared" si="66"/>
        <v>0</v>
      </c>
      <c r="DP49" s="376" t="str">
        <f t="shared" si="67"/>
        <v>OK</v>
      </c>
    </row>
    <row r="50" spans="2:120" hidden="1" x14ac:dyDescent="0.2">
      <c r="B50" s="105"/>
      <c r="C50" s="518" t="str">
        <f t="shared" si="38"/>
        <v>-</v>
      </c>
      <c r="D50" s="522">
        <v>27</v>
      </c>
      <c r="E50" s="529"/>
      <c r="F50" s="456"/>
      <c r="G50" s="454"/>
      <c r="H50" s="112"/>
      <c r="I50" s="455"/>
      <c r="J50" s="542"/>
      <c r="K50" s="275"/>
      <c r="L50" s="533"/>
      <c r="M50" s="491"/>
      <c r="N50" s="492"/>
      <c r="O50" s="493"/>
      <c r="P50" s="609"/>
      <c r="Q50" s="463"/>
      <c r="R50" s="492"/>
      <c r="S50" s="493"/>
      <c r="T50" s="671" t="str">
        <f t="shared" si="0"/>
        <v/>
      </c>
      <c r="U50" s="658" t="str">
        <f t="shared" si="39"/>
        <v/>
      </c>
      <c r="V50" s="150" t="str">
        <f t="shared" si="1"/>
        <v/>
      </c>
      <c r="W50" s="53" t="str">
        <f t="shared" si="2"/>
        <v/>
      </c>
      <c r="X50" s="54" t="b">
        <f t="shared" si="40"/>
        <v>0</v>
      </c>
      <c r="Y50" s="54" t="b">
        <f t="shared" si="41"/>
        <v>0</v>
      </c>
      <c r="Z50" s="54" t="b">
        <f t="shared" si="68"/>
        <v>0</v>
      </c>
      <c r="AA50" s="53" t="str">
        <f t="shared" si="42"/>
        <v/>
      </c>
      <c r="AB50" s="54" t="str">
        <f t="shared" si="3"/>
        <v/>
      </c>
      <c r="AC50" s="53" t="str">
        <f t="shared" si="4"/>
        <v/>
      </c>
      <c r="AD50" s="200" t="str">
        <f t="shared" si="5"/>
        <v/>
      </c>
      <c r="AE50" s="53" t="str">
        <f t="shared" si="71"/>
        <v/>
      </c>
      <c r="AF50" s="201" t="e">
        <f t="shared" si="6"/>
        <v>#VALUE!</v>
      </c>
      <c r="AG50" s="352" t="b">
        <f t="shared" si="73"/>
        <v>1</v>
      </c>
      <c r="AH50" s="352" t="b">
        <f t="shared" si="74"/>
        <v>0</v>
      </c>
      <c r="AI50" s="55" t="b">
        <f t="shared" si="69"/>
        <v>0</v>
      </c>
      <c r="AJ50" s="55" t="b">
        <f t="shared" si="70"/>
        <v>1</v>
      </c>
      <c r="AK50" s="55" t="b">
        <f>IF(AND(COUNTBLANK(E50:J50)=6,OR(AH51:AH123)),NOT(AH50))</f>
        <v>0</v>
      </c>
      <c r="AL50" s="55" t="str">
        <f t="shared" si="7"/>
        <v/>
      </c>
      <c r="AM50" s="55" t="b">
        <f t="shared" si="8"/>
        <v>1</v>
      </c>
      <c r="AN50" s="55" t="str">
        <f t="shared" si="9"/>
        <v/>
      </c>
      <c r="AO50" s="55" t="b">
        <f t="shared" si="72"/>
        <v>1</v>
      </c>
      <c r="AP50" s="353" t="str">
        <f t="shared" si="43"/>
        <v/>
      </c>
      <c r="AQ50" s="55" t="str">
        <f t="shared" si="10"/>
        <v/>
      </c>
      <c r="AR50" s="202">
        <f t="shared" si="44"/>
        <v>0</v>
      </c>
      <c r="AS50" s="202" t="str">
        <f t="shared" si="45"/>
        <v/>
      </c>
      <c r="AT50" s="656" t="str">
        <f t="shared" si="46"/>
        <v/>
      </c>
      <c r="AU50" s="656" t="str">
        <f t="shared" si="47"/>
        <v/>
      </c>
      <c r="AV50" s="656" t="str">
        <f t="shared" si="48"/>
        <v/>
      </c>
      <c r="AW50" s="841"/>
      <c r="AX50" s="844"/>
      <c r="AY50" s="487" t="str">
        <f t="shared" si="49"/>
        <v>n/a</v>
      </c>
      <c r="AZ50" s="483" t="b">
        <f t="shared" si="11"/>
        <v>0</v>
      </c>
      <c r="BA50" s="363" t="b">
        <f t="shared" si="12"/>
        <v>0</v>
      </c>
      <c r="BB50" s="363" t="b">
        <f t="shared" si="13"/>
        <v>0</v>
      </c>
      <c r="BC50" s="484" t="b">
        <f t="shared" si="14"/>
        <v>0</v>
      </c>
      <c r="BD50" s="483" t="b">
        <f t="shared" si="15"/>
        <v>0</v>
      </c>
      <c r="BE50" s="363" t="b">
        <f t="shared" si="16"/>
        <v>0</v>
      </c>
      <c r="BF50" s="484" t="b">
        <f t="shared" si="17"/>
        <v>0</v>
      </c>
      <c r="BG50" s="485" t="str">
        <f t="shared" si="50"/>
        <v/>
      </c>
      <c r="BH50" s="364" t="str">
        <f t="shared" si="51"/>
        <v/>
      </c>
      <c r="BI50" s="365" t="str">
        <f t="shared" si="52"/>
        <v/>
      </c>
      <c r="BJ50" s="366" t="str">
        <f t="shared" si="53"/>
        <v/>
      </c>
      <c r="BN50" s="90">
        <v>27</v>
      </c>
      <c r="BO50" s="90" t="str">
        <f t="shared" si="18"/>
        <v>-</v>
      </c>
      <c r="BR50" s="187"/>
      <c r="BS50" s="64"/>
      <c r="BT50" s="64"/>
      <c r="BU50" s="64"/>
      <c r="BV50" s="64"/>
      <c r="BW50" s="64"/>
      <c r="BX50" s="64"/>
      <c r="BY50" s="64"/>
      <c r="CA50" s="137">
        <f t="shared" si="54"/>
        <v>27</v>
      </c>
      <c r="CB50" s="394">
        <f t="shared" si="55"/>
        <v>0</v>
      </c>
      <c r="CC50" s="394">
        <f t="shared" si="56"/>
        <v>0</v>
      </c>
      <c r="CD50" s="354" t="str">
        <f t="shared" si="19"/>
        <v/>
      </c>
      <c r="CE50" s="355" t="str">
        <f t="shared" si="20"/>
        <v/>
      </c>
      <c r="CF50" s="356" t="str">
        <f t="shared" si="57"/>
        <v/>
      </c>
      <c r="CG50" s="357" t="str">
        <f t="shared" si="58"/>
        <v/>
      </c>
      <c r="CH50" s="357" t="str">
        <f t="shared" si="21"/>
        <v/>
      </c>
      <c r="CI50" s="357" t="str">
        <f t="shared" si="22"/>
        <v/>
      </c>
      <c r="CJ50" s="355" t="str">
        <f t="shared" si="59"/>
        <v/>
      </c>
      <c r="CK50" s="46"/>
      <c r="CL50" s="188"/>
      <c r="CM50" s="107"/>
      <c r="CN50" s="107"/>
      <c r="CO50" s="64"/>
      <c r="CP50" s="64"/>
      <c r="CT50" s="373" t="str">
        <f t="shared" si="60"/>
        <v>OK</v>
      </c>
      <c r="CU50" s="373" t="str">
        <f t="shared" si="61"/>
        <v>OK</v>
      </c>
      <c r="CV50" s="373" t="str">
        <f t="shared" si="62"/>
        <v>OK</v>
      </c>
      <c r="CW50" s="373" t="str">
        <f t="shared" si="63"/>
        <v>OK</v>
      </c>
      <c r="CX50" s="373" t="str">
        <f t="shared" si="64"/>
        <v>OK</v>
      </c>
      <c r="CY50" s="374" t="str">
        <f t="shared" si="23"/>
        <v>OK</v>
      </c>
      <c r="CZ50" s="373" t="str">
        <f t="shared" si="24"/>
        <v>OK</v>
      </c>
      <c r="DA50" s="373" t="str">
        <f t="shared" si="25"/>
        <v>OK</v>
      </c>
      <c r="DB50" s="373" t="str">
        <f t="shared" si="26"/>
        <v>OK</v>
      </c>
      <c r="DC50" s="373" t="str">
        <f t="shared" si="27"/>
        <v>OK</v>
      </c>
      <c r="DD50" s="373" t="str">
        <f t="shared" si="28"/>
        <v>OK</v>
      </c>
      <c r="DE50" s="373" t="str">
        <f t="shared" si="29"/>
        <v>OK</v>
      </c>
      <c r="DF50" s="374" t="str">
        <f t="shared" si="30"/>
        <v>OK</v>
      </c>
      <c r="DG50" s="373" t="str">
        <f t="shared" si="65"/>
        <v>OK</v>
      </c>
      <c r="DH50" s="373" t="str">
        <f t="shared" si="31"/>
        <v>OK</v>
      </c>
      <c r="DI50" s="373" t="str">
        <f t="shared" si="32"/>
        <v>OK</v>
      </c>
      <c r="DJ50" s="373" t="str">
        <f t="shared" si="33"/>
        <v>OK</v>
      </c>
      <c r="DK50" s="373" t="str">
        <f t="shared" si="34"/>
        <v>OK</v>
      </c>
      <c r="DL50" s="373" t="str">
        <f t="shared" si="35"/>
        <v>OK</v>
      </c>
      <c r="DM50" s="373" t="str">
        <f t="shared" si="36"/>
        <v>OK</v>
      </c>
      <c r="DN50" s="374" t="str">
        <f t="shared" si="37"/>
        <v>OK</v>
      </c>
      <c r="DO50" s="377">
        <f t="shared" si="66"/>
        <v>0</v>
      </c>
      <c r="DP50" s="376" t="str">
        <f t="shared" si="67"/>
        <v>OK</v>
      </c>
    </row>
    <row r="51" spans="2:120" hidden="1" x14ac:dyDescent="0.2">
      <c r="B51" s="105"/>
      <c r="C51" s="518" t="str">
        <f t="shared" si="38"/>
        <v>-</v>
      </c>
      <c r="D51" s="522">
        <v>28</v>
      </c>
      <c r="E51" s="529"/>
      <c r="F51" s="456"/>
      <c r="G51" s="454"/>
      <c r="H51" s="112"/>
      <c r="I51" s="455"/>
      <c r="J51" s="542"/>
      <c r="K51" s="259"/>
      <c r="L51" s="533"/>
      <c r="M51" s="491"/>
      <c r="N51" s="492"/>
      <c r="O51" s="493"/>
      <c r="P51" s="609"/>
      <c r="Q51" s="463"/>
      <c r="R51" s="492"/>
      <c r="S51" s="493"/>
      <c r="T51" s="671" t="str">
        <f t="shared" si="0"/>
        <v/>
      </c>
      <c r="U51" s="658" t="str">
        <f t="shared" si="39"/>
        <v/>
      </c>
      <c r="V51" s="150" t="str">
        <f t="shared" si="1"/>
        <v/>
      </c>
      <c r="W51" s="53" t="str">
        <f t="shared" si="2"/>
        <v/>
      </c>
      <c r="X51" s="54" t="b">
        <f t="shared" si="40"/>
        <v>0</v>
      </c>
      <c r="Y51" s="54" t="b">
        <f t="shared" si="41"/>
        <v>0</v>
      </c>
      <c r="Z51" s="54" t="b">
        <f t="shared" si="68"/>
        <v>0</v>
      </c>
      <c r="AA51" s="53" t="str">
        <f t="shared" si="42"/>
        <v/>
      </c>
      <c r="AB51" s="54" t="str">
        <f t="shared" si="3"/>
        <v/>
      </c>
      <c r="AC51" s="53" t="str">
        <f t="shared" si="4"/>
        <v/>
      </c>
      <c r="AD51" s="200" t="str">
        <f t="shared" si="5"/>
        <v/>
      </c>
      <c r="AE51" s="53" t="str">
        <f t="shared" si="71"/>
        <v/>
      </c>
      <c r="AF51" s="201" t="e">
        <f t="shared" si="6"/>
        <v>#VALUE!</v>
      </c>
      <c r="AG51" s="352" t="b">
        <f t="shared" si="73"/>
        <v>1</v>
      </c>
      <c r="AH51" s="352" t="b">
        <f t="shared" si="74"/>
        <v>0</v>
      </c>
      <c r="AI51" s="55" t="b">
        <f t="shared" si="69"/>
        <v>0</v>
      </c>
      <c r="AJ51" s="55" t="b">
        <f t="shared" si="70"/>
        <v>1</v>
      </c>
      <c r="AK51" s="55" t="b">
        <f>IF(AND(COUNTBLANK(E51:J51)=6,OR(AH52:AH123)),NOT(AH51))</f>
        <v>0</v>
      </c>
      <c r="AL51" s="55" t="str">
        <f t="shared" si="7"/>
        <v/>
      </c>
      <c r="AM51" s="55" t="b">
        <f t="shared" si="8"/>
        <v>1</v>
      </c>
      <c r="AN51" s="55" t="str">
        <f t="shared" si="9"/>
        <v/>
      </c>
      <c r="AO51" s="55" t="b">
        <f t="shared" si="72"/>
        <v>1</v>
      </c>
      <c r="AP51" s="353" t="str">
        <f t="shared" si="43"/>
        <v/>
      </c>
      <c r="AQ51" s="55" t="str">
        <f t="shared" si="10"/>
        <v/>
      </c>
      <c r="AR51" s="202">
        <f t="shared" si="44"/>
        <v>0</v>
      </c>
      <c r="AS51" s="202" t="str">
        <f t="shared" si="45"/>
        <v/>
      </c>
      <c r="AT51" s="656" t="str">
        <f t="shared" si="46"/>
        <v/>
      </c>
      <c r="AU51" s="656" t="str">
        <f t="shared" si="47"/>
        <v/>
      </c>
      <c r="AV51" s="656" t="str">
        <f t="shared" si="48"/>
        <v/>
      </c>
      <c r="AW51" s="841"/>
      <c r="AX51" s="844"/>
      <c r="AY51" s="487" t="str">
        <f t="shared" si="49"/>
        <v>n/a</v>
      </c>
      <c r="AZ51" s="483" t="b">
        <f t="shared" si="11"/>
        <v>0</v>
      </c>
      <c r="BA51" s="363" t="b">
        <f t="shared" si="12"/>
        <v>0</v>
      </c>
      <c r="BB51" s="363" t="b">
        <f t="shared" si="13"/>
        <v>0</v>
      </c>
      <c r="BC51" s="484" t="b">
        <f t="shared" si="14"/>
        <v>0</v>
      </c>
      <c r="BD51" s="483" t="b">
        <f t="shared" si="15"/>
        <v>0</v>
      </c>
      <c r="BE51" s="363" t="b">
        <f t="shared" si="16"/>
        <v>0</v>
      </c>
      <c r="BF51" s="484" t="b">
        <f t="shared" si="17"/>
        <v>0</v>
      </c>
      <c r="BG51" s="485" t="str">
        <f t="shared" si="50"/>
        <v/>
      </c>
      <c r="BH51" s="364" t="str">
        <f t="shared" si="51"/>
        <v/>
      </c>
      <c r="BI51" s="365" t="str">
        <f t="shared" si="52"/>
        <v/>
      </c>
      <c r="BJ51" s="366" t="str">
        <f t="shared" si="53"/>
        <v/>
      </c>
      <c r="BN51" s="90">
        <v>28</v>
      </c>
      <c r="BO51" s="90" t="str">
        <f t="shared" si="18"/>
        <v>-</v>
      </c>
      <c r="BR51" s="187"/>
      <c r="BS51" s="64"/>
      <c r="BT51" s="64"/>
      <c r="BU51" s="64"/>
      <c r="BV51" s="64"/>
      <c r="BW51" s="64"/>
      <c r="BX51" s="64"/>
      <c r="BY51" s="64"/>
      <c r="CA51" s="137">
        <f t="shared" si="54"/>
        <v>28</v>
      </c>
      <c r="CB51" s="394">
        <f t="shared" si="55"/>
        <v>0</v>
      </c>
      <c r="CC51" s="394">
        <f t="shared" si="56"/>
        <v>0</v>
      </c>
      <c r="CD51" s="354" t="str">
        <f t="shared" si="19"/>
        <v/>
      </c>
      <c r="CE51" s="355" t="str">
        <f t="shared" si="20"/>
        <v/>
      </c>
      <c r="CF51" s="356" t="str">
        <f t="shared" si="57"/>
        <v/>
      </c>
      <c r="CG51" s="357" t="str">
        <f t="shared" si="58"/>
        <v/>
      </c>
      <c r="CH51" s="357" t="str">
        <f t="shared" si="21"/>
        <v/>
      </c>
      <c r="CI51" s="357" t="str">
        <f t="shared" si="22"/>
        <v/>
      </c>
      <c r="CJ51" s="355" t="str">
        <f t="shared" si="59"/>
        <v/>
      </c>
      <c r="CK51" s="46"/>
      <c r="CL51" s="188"/>
      <c r="CM51" s="107"/>
      <c r="CN51" s="107"/>
      <c r="CO51" s="64"/>
      <c r="CP51" s="64"/>
      <c r="CT51" s="373" t="str">
        <f t="shared" si="60"/>
        <v>OK</v>
      </c>
      <c r="CU51" s="373" t="str">
        <f t="shared" si="61"/>
        <v>OK</v>
      </c>
      <c r="CV51" s="373" t="str">
        <f t="shared" si="62"/>
        <v>OK</v>
      </c>
      <c r="CW51" s="373" t="str">
        <f t="shared" si="63"/>
        <v>OK</v>
      </c>
      <c r="CX51" s="373" t="str">
        <f t="shared" si="64"/>
        <v>OK</v>
      </c>
      <c r="CY51" s="374" t="str">
        <f t="shared" si="23"/>
        <v>OK</v>
      </c>
      <c r="CZ51" s="373" t="str">
        <f t="shared" si="24"/>
        <v>OK</v>
      </c>
      <c r="DA51" s="373" t="str">
        <f t="shared" si="25"/>
        <v>OK</v>
      </c>
      <c r="DB51" s="373" t="str">
        <f t="shared" si="26"/>
        <v>OK</v>
      </c>
      <c r="DC51" s="373" t="str">
        <f t="shared" si="27"/>
        <v>OK</v>
      </c>
      <c r="DD51" s="373" t="str">
        <f t="shared" si="28"/>
        <v>OK</v>
      </c>
      <c r="DE51" s="373" t="str">
        <f t="shared" si="29"/>
        <v>OK</v>
      </c>
      <c r="DF51" s="374" t="str">
        <f t="shared" si="30"/>
        <v>OK</v>
      </c>
      <c r="DG51" s="373" t="str">
        <f t="shared" si="65"/>
        <v>OK</v>
      </c>
      <c r="DH51" s="373" t="str">
        <f t="shared" si="31"/>
        <v>OK</v>
      </c>
      <c r="DI51" s="373" t="str">
        <f t="shared" si="32"/>
        <v>OK</v>
      </c>
      <c r="DJ51" s="373" t="str">
        <f t="shared" si="33"/>
        <v>OK</v>
      </c>
      <c r="DK51" s="373" t="str">
        <f t="shared" si="34"/>
        <v>OK</v>
      </c>
      <c r="DL51" s="373" t="str">
        <f t="shared" si="35"/>
        <v>OK</v>
      </c>
      <c r="DM51" s="373" t="str">
        <f t="shared" si="36"/>
        <v>OK</v>
      </c>
      <c r="DN51" s="374" t="str">
        <f t="shared" si="37"/>
        <v>OK</v>
      </c>
      <c r="DO51" s="377">
        <f t="shared" si="66"/>
        <v>0</v>
      </c>
      <c r="DP51" s="376" t="str">
        <f t="shared" si="67"/>
        <v>OK</v>
      </c>
    </row>
    <row r="52" spans="2:120" hidden="1" x14ac:dyDescent="0.2">
      <c r="B52" s="105"/>
      <c r="C52" s="518" t="str">
        <f t="shared" si="38"/>
        <v>-</v>
      </c>
      <c r="D52" s="522">
        <v>29</v>
      </c>
      <c r="E52" s="529"/>
      <c r="F52" s="456"/>
      <c r="G52" s="454"/>
      <c r="H52" s="112"/>
      <c r="I52" s="455"/>
      <c r="J52" s="542"/>
      <c r="K52" s="259"/>
      <c r="L52" s="533"/>
      <c r="M52" s="491"/>
      <c r="N52" s="492"/>
      <c r="O52" s="493"/>
      <c r="P52" s="609"/>
      <c r="Q52" s="463"/>
      <c r="R52" s="492"/>
      <c r="S52" s="493"/>
      <c r="T52" s="671" t="str">
        <f t="shared" si="0"/>
        <v/>
      </c>
      <c r="U52" s="658" t="str">
        <f t="shared" si="39"/>
        <v/>
      </c>
      <c r="V52" s="150" t="str">
        <f t="shared" si="1"/>
        <v/>
      </c>
      <c r="W52" s="53" t="str">
        <f t="shared" si="2"/>
        <v/>
      </c>
      <c r="X52" s="54" t="b">
        <f t="shared" si="40"/>
        <v>0</v>
      </c>
      <c r="Y52" s="54" t="b">
        <f t="shared" si="41"/>
        <v>0</v>
      </c>
      <c r="Z52" s="54" t="b">
        <f t="shared" si="68"/>
        <v>0</v>
      </c>
      <c r="AA52" s="53" t="str">
        <f t="shared" si="42"/>
        <v/>
      </c>
      <c r="AB52" s="54" t="str">
        <f t="shared" si="3"/>
        <v/>
      </c>
      <c r="AC52" s="53" t="str">
        <f t="shared" si="4"/>
        <v/>
      </c>
      <c r="AD52" s="200" t="str">
        <f t="shared" si="5"/>
        <v/>
      </c>
      <c r="AE52" s="53" t="str">
        <f t="shared" si="71"/>
        <v/>
      </c>
      <c r="AF52" s="201" t="e">
        <f t="shared" si="6"/>
        <v>#VALUE!</v>
      </c>
      <c r="AG52" s="352" t="b">
        <f t="shared" si="73"/>
        <v>1</v>
      </c>
      <c r="AH52" s="352" t="b">
        <f t="shared" si="74"/>
        <v>0</v>
      </c>
      <c r="AI52" s="55" t="b">
        <f t="shared" si="69"/>
        <v>0</v>
      </c>
      <c r="AJ52" s="55" t="b">
        <f t="shared" si="70"/>
        <v>1</v>
      </c>
      <c r="AK52" s="55" t="b">
        <f>IF(AND(COUNTBLANK(E52:J52)=6,OR(AH53:AH123)),NOT(AH52))</f>
        <v>0</v>
      </c>
      <c r="AL52" s="55" t="str">
        <f t="shared" si="7"/>
        <v/>
      </c>
      <c r="AM52" s="55" t="b">
        <f t="shared" si="8"/>
        <v>1</v>
      </c>
      <c r="AN52" s="55" t="str">
        <f t="shared" si="9"/>
        <v/>
      </c>
      <c r="AO52" s="55" t="b">
        <f t="shared" si="72"/>
        <v>1</v>
      </c>
      <c r="AP52" s="353" t="str">
        <f t="shared" si="43"/>
        <v/>
      </c>
      <c r="AQ52" s="55" t="str">
        <f t="shared" si="10"/>
        <v/>
      </c>
      <c r="AR52" s="202">
        <f t="shared" si="44"/>
        <v>0</v>
      </c>
      <c r="AS52" s="202" t="str">
        <f t="shared" si="45"/>
        <v/>
      </c>
      <c r="AT52" s="656" t="str">
        <f t="shared" si="46"/>
        <v/>
      </c>
      <c r="AU52" s="656" t="str">
        <f t="shared" si="47"/>
        <v/>
      </c>
      <c r="AV52" s="656" t="str">
        <f t="shared" si="48"/>
        <v/>
      </c>
      <c r="AW52" s="841"/>
      <c r="AX52" s="844"/>
      <c r="AY52" s="487" t="str">
        <f t="shared" si="49"/>
        <v>n/a</v>
      </c>
      <c r="AZ52" s="483" t="b">
        <f t="shared" si="11"/>
        <v>0</v>
      </c>
      <c r="BA52" s="363" t="b">
        <f t="shared" si="12"/>
        <v>0</v>
      </c>
      <c r="BB52" s="363" t="b">
        <f t="shared" si="13"/>
        <v>0</v>
      </c>
      <c r="BC52" s="484" t="b">
        <f t="shared" si="14"/>
        <v>0</v>
      </c>
      <c r="BD52" s="483" t="b">
        <f t="shared" si="15"/>
        <v>0</v>
      </c>
      <c r="BE52" s="363" t="b">
        <f t="shared" si="16"/>
        <v>0</v>
      </c>
      <c r="BF52" s="484" t="b">
        <f t="shared" si="17"/>
        <v>0</v>
      </c>
      <c r="BG52" s="485" t="str">
        <f t="shared" si="50"/>
        <v/>
      </c>
      <c r="BH52" s="364" t="str">
        <f t="shared" si="51"/>
        <v/>
      </c>
      <c r="BI52" s="365" t="str">
        <f t="shared" si="52"/>
        <v/>
      </c>
      <c r="BJ52" s="366" t="str">
        <f t="shared" si="53"/>
        <v/>
      </c>
      <c r="BN52" s="90">
        <v>29</v>
      </c>
      <c r="BO52" s="90" t="str">
        <f t="shared" si="18"/>
        <v>-</v>
      </c>
      <c r="BR52" s="187"/>
      <c r="BS52" s="64"/>
      <c r="BT52" s="64"/>
      <c r="BU52" s="64"/>
      <c r="BV52" s="64"/>
      <c r="BW52" s="64"/>
      <c r="BX52" s="64"/>
      <c r="BY52" s="64"/>
      <c r="CA52" s="137">
        <f t="shared" si="54"/>
        <v>29</v>
      </c>
      <c r="CB52" s="394">
        <f t="shared" si="55"/>
        <v>0</v>
      </c>
      <c r="CC52" s="394">
        <f t="shared" si="56"/>
        <v>0</v>
      </c>
      <c r="CD52" s="354" t="str">
        <f t="shared" si="19"/>
        <v/>
      </c>
      <c r="CE52" s="355" t="str">
        <f t="shared" si="20"/>
        <v/>
      </c>
      <c r="CF52" s="356" t="str">
        <f t="shared" si="57"/>
        <v/>
      </c>
      <c r="CG52" s="357" t="str">
        <f t="shared" si="58"/>
        <v/>
      </c>
      <c r="CH52" s="357" t="str">
        <f t="shared" si="21"/>
        <v/>
      </c>
      <c r="CI52" s="357" t="str">
        <f t="shared" si="22"/>
        <v/>
      </c>
      <c r="CJ52" s="355" t="str">
        <f t="shared" si="59"/>
        <v/>
      </c>
      <c r="CK52" s="46"/>
      <c r="CL52" s="188"/>
      <c r="CM52" s="107"/>
      <c r="CN52" s="107"/>
      <c r="CO52" s="64"/>
      <c r="CP52" s="64"/>
      <c r="CT52" s="373" t="str">
        <f t="shared" si="60"/>
        <v>OK</v>
      </c>
      <c r="CU52" s="373" t="str">
        <f t="shared" si="61"/>
        <v>OK</v>
      </c>
      <c r="CV52" s="373" t="str">
        <f t="shared" si="62"/>
        <v>OK</v>
      </c>
      <c r="CW52" s="373" t="str">
        <f t="shared" si="63"/>
        <v>OK</v>
      </c>
      <c r="CX52" s="373" t="str">
        <f t="shared" si="64"/>
        <v>OK</v>
      </c>
      <c r="CY52" s="374" t="str">
        <f t="shared" si="23"/>
        <v>OK</v>
      </c>
      <c r="CZ52" s="373" t="str">
        <f t="shared" si="24"/>
        <v>OK</v>
      </c>
      <c r="DA52" s="373" t="str">
        <f t="shared" si="25"/>
        <v>OK</v>
      </c>
      <c r="DB52" s="373" t="str">
        <f t="shared" si="26"/>
        <v>OK</v>
      </c>
      <c r="DC52" s="373" t="str">
        <f t="shared" si="27"/>
        <v>OK</v>
      </c>
      <c r="DD52" s="373" t="str">
        <f t="shared" si="28"/>
        <v>OK</v>
      </c>
      <c r="DE52" s="373" t="str">
        <f t="shared" si="29"/>
        <v>OK</v>
      </c>
      <c r="DF52" s="374" t="str">
        <f t="shared" si="30"/>
        <v>OK</v>
      </c>
      <c r="DG52" s="373" t="str">
        <f t="shared" si="65"/>
        <v>OK</v>
      </c>
      <c r="DH52" s="373" t="str">
        <f t="shared" si="31"/>
        <v>OK</v>
      </c>
      <c r="DI52" s="373" t="str">
        <f t="shared" si="32"/>
        <v>OK</v>
      </c>
      <c r="DJ52" s="373" t="str">
        <f t="shared" si="33"/>
        <v>OK</v>
      </c>
      <c r="DK52" s="373" t="str">
        <f t="shared" si="34"/>
        <v>OK</v>
      </c>
      <c r="DL52" s="373" t="str">
        <f t="shared" si="35"/>
        <v>OK</v>
      </c>
      <c r="DM52" s="373" t="str">
        <f t="shared" si="36"/>
        <v>OK</v>
      </c>
      <c r="DN52" s="374" t="str">
        <f t="shared" si="37"/>
        <v>OK</v>
      </c>
      <c r="DO52" s="377">
        <f t="shared" si="66"/>
        <v>0</v>
      </c>
      <c r="DP52" s="376" t="str">
        <f t="shared" si="67"/>
        <v>OK</v>
      </c>
    </row>
    <row r="53" spans="2:120" hidden="1" x14ac:dyDescent="0.2">
      <c r="B53" s="105"/>
      <c r="C53" s="518" t="str">
        <f t="shared" si="38"/>
        <v>-</v>
      </c>
      <c r="D53" s="522">
        <v>30</v>
      </c>
      <c r="E53" s="529"/>
      <c r="F53" s="456"/>
      <c r="G53" s="454"/>
      <c r="H53" s="112"/>
      <c r="I53" s="455"/>
      <c r="J53" s="542"/>
      <c r="K53" s="259"/>
      <c r="L53" s="533"/>
      <c r="M53" s="491"/>
      <c r="N53" s="492"/>
      <c r="O53" s="493"/>
      <c r="P53" s="609"/>
      <c r="Q53" s="463"/>
      <c r="R53" s="492"/>
      <c r="S53" s="493"/>
      <c r="T53" s="671" t="str">
        <f t="shared" si="0"/>
        <v/>
      </c>
      <c r="U53" s="658" t="str">
        <f t="shared" si="39"/>
        <v/>
      </c>
      <c r="V53" s="150" t="str">
        <f t="shared" si="1"/>
        <v/>
      </c>
      <c r="W53" s="53" t="str">
        <f t="shared" si="2"/>
        <v/>
      </c>
      <c r="X53" s="54" t="b">
        <f t="shared" si="40"/>
        <v>0</v>
      </c>
      <c r="Y53" s="54" t="b">
        <f t="shared" si="41"/>
        <v>0</v>
      </c>
      <c r="Z53" s="54" t="b">
        <f t="shared" si="68"/>
        <v>0</v>
      </c>
      <c r="AA53" s="53" t="str">
        <f t="shared" si="42"/>
        <v/>
      </c>
      <c r="AB53" s="54" t="str">
        <f t="shared" si="3"/>
        <v/>
      </c>
      <c r="AC53" s="53" t="str">
        <f t="shared" si="4"/>
        <v/>
      </c>
      <c r="AD53" s="200" t="str">
        <f t="shared" si="5"/>
        <v/>
      </c>
      <c r="AE53" s="53" t="str">
        <f t="shared" si="71"/>
        <v/>
      </c>
      <c r="AF53" s="201" t="e">
        <f t="shared" si="6"/>
        <v>#VALUE!</v>
      </c>
      <c r="AG53" s="352" t="b">
        <f t="shared" si="73"/>
        <v>1</v>
      </c>
      <c r="AH53" s="352" t="b">
        <f t="shared" si="74"/>
        <v>0</v>
      </c>
      <c r="AI53" s="55" t="b">
        <f t="shared" si="69"/>
        <v>0</v>
      </c>
      <c r="AJ53" s="55" t="b">
        <f t="shared" si="70"/>
        <v>1</v>
      </c>
      <c r="AK53" s="55" t="b">
        <f>IF(AND(COUNTBLANK(E53:J53)=6,OR(AH54:AH123)),NOT(AH53))</f>
        <v>0</v>
      </c>
      <c r="AL53" s="55" t="str">
        <f t="shared" si="7"/>
        <v/>
      </c>
      <c r="AM53" s="55" t="b">
        <f t="shared" si="8"/>
        <v>1</v>
      </c>
      <c r="AN53" s="55" t="str">
        <f t="shared" si="9"/>
        <v/>
      </c>
      <c r="AO53" s="55" t="b">
        <f t="shared" si="72"/>
        <v>1</v>
      </c>
      <c r="AP53" s="353" t="str">
        <f t="shared" si="43"/>
        <v/>
      </c>
      <c r="AQ53" s="55" t="str">
        <f t="shared" si="10"/>
        <v/>
      </c>
      <c r="AR53" s="202">
        <f t="shared" si="44"/>
        <v>0</v>
      </c>
      <c r="AS53" s="202" t="str">
        <f t="shared" si="45"/>
        <v/>
      </c>
      <c r="AT53" s="656" t="str">
        <f t="shared" si="46"/>
        <v/>
      </c>
      <c r="AU53" s="656" t="str">
        <f t="shared" si="47"/>
        <v/>
      </c>
      <c r="AV53" s="656" t="str">
        <f t="shared" si="48"/>
        <v/>
      </c>
      <c r="AW53" s="841"/>
      <c r="AX53" s="844"/>
      <c r="AY53" s="487" t="str">
        <f t="shared" si="49"/>
        <v>n/a</v>
      </c>
      <c r="AZ53" s="483" t="b">
        <f t="shared" si="11"/>
        <v>0</v>
      </c>
      <c r="BA53" s="363" t="b">
        <f t="shared" si="12"/>
        <v>0</v>
      </c>
      <c r="BB53" s="363" t="b">
        <f t="shared" si="13"/>
        <v>0</v>
      </c>
      <c r="BC53" s="484" t="b">
        <f t="shared" si="14"/>
        <v>0</v>
      </c>
      <c r="BD53" s="483" t="b">
        <f t="shared" si="15"/>
        <v>0</v>
      </c>
      <c r="BE53" s="363" t="b">
        <f t="shared" si="16"/>
        <v>0</v>
      </c>
      <c r="BF53" s="484" t="b">
        <f t="shared" si="17"/>
        <v>0</v>
      </c>
      <c r="BG53" s="485" t="str">
        <f t="shared" si="50"/>
        <v/>
      </c>
      <c r="BH53" s="364" t="str">
        <f t="shared" si="51"/>
        <v/>
      </c>
      <c r="BI53" s="365" t="str">
        <f t="shared" si="52"/>
        <v/>
      </c>
      <c r="BJ53" s="366" t="str">
        <f t="shared" si="53"/>
        <v/>
      </c>
      <c r="BN53" s="90">
        <v>30</v>
      </c>
      <c r="BO53" s="90" t="str">
        <f t="shared" si="18"/>
        <v>-</v>
      </c>
      <c r="BR53" s="187"/>
      <c r="BS53" s="64"/>
      <c r="BT53" s="64"/>
      <c r="BU53" s="64"/>
      <c r="BV53" s="64"/>
      <c r="BW53" s="64"/>
      <c r="BX53" s="64"/>
      <c r="BY53" s="64"/>
      <c r="CA53" s="137">
        <f t="shared" si="54"/>
        <v>30</v>
      </c>
      <c r="CB53" s="394">
        <f t="shared" si="55"/>
        <v>0</v>
      </c>
      <c r="CC53" s="394">
        <f t="shared" si="56"/>
        <v>0</v>
      </c>
      <c r="CD53" s="354" t="str">
        <f t="shared" si="19"/>
        <v/>
      </c>
      <c r="CE53" s="355" t="str">
        <f t="shared" si="20"/>
        <v/>
      </c>
      <c r="CF53" s="356" t="str">
        <f t="shared" si="57"/>
        <v/>
      </c>
      <c r="CG53" s="357" t="str">
        <f t="shared" si="58"/>
        <v/>
      </c>
      <c r="CH53" s="357" t="str">
        <f t="shared" si="21"/>
        <v/>
      </c>
      <c r="CI53" s="357" t="str">
        <f t="shared" si="22"/>
        <v/>
      </c>
      <c r="CJ53" s="355" t="str">
        <f t="shared" si="59"/>
        <v/>
      </c>
      <c r="CK53" s="46"/>
      <c r="CL53" s="188"/>
      <c r="CM53" s="107"/>
      <c r="CN53" s="107"/>
      <c r="CO53" s="64"/>
      <c r="CP53" s="64"/>
      <c r="CT53" s="373" t="str">
        <f t="shared" si="60"/>
        <v>OK</v>
      </c>
      <c r="CU53" s="373" t="str">
        <f t="shared" si="61"/>
        <v>OK</v>
      </c>
      <c r="CV53" s="373" t="str">
        <f t="shared" si="62"/>
        <v>OK</v>
      </c>
      <c r="CW53" s="373" t="str">
        <f t="shared" si="63"/>
        <v>OK</v>
      </c>
      <c r="CX53" s="373" t="str">
        <f t="shared" si="64"/>
        <v>OK</v>
      </c>
      <c r="CY53" s="374" t="str">
        <f t="shared" si="23"/>
        <v>OK</v>
      </c>
      <c r="CZ53" s="373" t="str">
        <f t="shared" si="24"/>
        <v>OK</v>
      </c>
      <c r="DA53" s="373" t="str">
        <f t="shared" si="25"/>
        <v>OK</v>
      </c>
      <c r="DB53" s="373" t="str">
        <f t="shared" si="26"/>
        <v>OK</v>
      </c>
      <c r="DC53" s="373" t="str">
        <f t="shared" si="27"/>
        <v>OK</v>
      </c>
      <c r="DD53" s="373" t="str">
        <f t="shared" si="28"/>
        <v>OK</v>
      </c>
      <c r="DE53" s="373" t="str">
        <f t="shared" si="29"/>
        <v>OK</v>
      </c>
      <c r="DF53" s="374" t="str">
        <f t="shared" si="30"/>
        <v>OK</v>
      </c>
      <c r="DG53" s="373" t="str">
        <f t="shared" si="65"/>
        <v>OK</v>
      </c>
      <c r="DH53" s="373" t="str">
        <f t="shared" si="31"/>
        <v>OK</v>
      </c>
      <c r="DI53" s="373" t="str">
        <f t="shared" si="32"/>
        <v>OK</v>
      </c>
      <c r="DJ53" s="373" t="str">
        <f t="shared" si="33"/>
        <v>OK</v>
      </c>
      <c r="DK53" s="373" t="str">
        <f t="shared" si="34"/>
        <v>OK</v>
      </c>
      <c r="DL53" s="373" t="str">
        <f t="shared" si="35"/>
        <v>OK</v>
      </c>
      <c r="DM53" s="373" t="str">
        <f t="shared" si="36"/>
        <v>OK</v>
      </c>
      <c r="DN53" s="374" t="str">
        <f t="shared" si="37"/>
        <v>OK</v>
      </c>
      <c r="DO53" s="377">
        <f t="shared" si="66"/>
        <v>0</v>
      </c>
      <c r="DP53" s="376" t="str">
        <f t="shared" si="67"/>
        <v>OK</v>
      </c>
    </row>
    <row r="54" spans="2:120" hidden="1" x14ac:dyDescent="0.2">
      <c r="B54" s="105"/>
      <c r="C54" s="518" t="str">
        <f t="shared" si="38"/>
        <v>-</v>
      </c>
      <c r="D54" s="522">
        <v>31</v>
      </c>
      <c r="E54" s="529"/>
      <c r="F54" s="456"/>
      <c r="G54" s="454"/>
      <c r="H54" s="112"/>
      <c r="I54" s="455"/>
      <c r="J54" s="542"/>
      <c r="K54" s="259"/>
      <c r="L54" s="533"/>
      <c r="M54" s="491"/>
      <c r="N54" s="492"/>
      <c r="O54" s="493"/>
      <c r="P54" s="609"/>
      <c r="Q54" s="463"/>
      <c r="R54" s="492"/>
      <c r="S54" s="493"/>
      <c r="T54" s="671" t="str">
        <f t="shared" si="0"/>
        <v/>
      </c>
      <c r="U54" s="658" t="str">
        <f t="shared" si="39"/>
        <v/>
      </c>
      <c r="V54" s="150" t="str">
        <f t="shared" si="1"/>
        <v/>
      </c>
      <c r="W54" s="53" t="str">
        <f t="shared" si="2"/>
        <v/>
      </c>
      <c r="X54" s="54" t="b">
        <f t="shared" si="40"/>
        <v>0</v>
      </c>
      <c r="Y54" s="54" t="b">
        <f t="shared" si="41"/>
        <v>0</v>
      </c>
      <c r="Z54" s="54" t="b">
        <f t="shared" si="68"/>
        <v>0</v>
      </c>
      <c r="AA54" s="53" t="str">
        <f t="shared" si="42"/>
        <v/>
      </c>
      <c r="AB54" s="54" t="str">
        <f t="shared" si="3"/>
        <v/>
      </c>
      <c r="AC54" s="53" t="str">
        <f t="shared" si="4"/>
        <v/>
      </c>
      <c r="AD54" s="200" t="str">
        <f t="shared" si="5"/>
        <v/>
      </c>
      <c r="AE54" s="53" t="str">
        <f t="shared" si="71"/>
        <v/>
      </c>
      <c r="AF54" s="201" t="e">
        <f t="shared" si="6"/>
        <v>#VALUE!</v>
      </c>
      <c r="AG54" s="352" t="b">
        <f t="shared" si="73"/>
        <v>1</v>
      </c>
      <c r="AH54" s="352" t="b">
        <f t="shared" si="74"/>
        <v>0</v>
      </c>
      <c r="AI54" s="55" t="b">
        <f t="shared" si="69"/>
        <v>0</v>
      </c>
      <c r="AJ54" s="55" t="b">
        <f t="shared" si="70"/>
        <v>1</v>
      </c>
      <c r="AK54" s="55" t="b">
        <f>IF(AND(COUNTBLANK(E54:J54)=6,OR(AH55:AH123)),NOT(AH54))</f>
        <v>0</v>
      </c>
      <c r="AL54" s="55" t="str">
        <f t="shared" si="7"/>
        <v/>
      </c>
      <c r="AM54" s="55" t="b">
        <f t="shared" si="8"/>
        <v>1</v>
      </c>
      <c r="AN54" s="55" t="str">
        <f t="shared" si="9"/>
        <v/>
      </c>
      <c r="AO54" s="55" t="b">
        <f t="shared" si="72"/>
        <v>1</v>
      </c>
      <c r="AP54" s="353" t="str">
        <f t="shared" si="43"/>
        <v/>
      </c>
      <c r="AQ54" s="55" t="str">
        <f t="shared" si="10"/>
        <v/>
      </c>
      <c r="AR54" s="202">
        <f t="shared" si="44"/>
        <v>0</v>
      </c>
      <c r="AS54" s="202" t="str">
        <f t="shared" si="45"/>
        <v/>
      </c>
      <c r="AT54" s="656" t="str">
        <f t="shared" si="46"/>
        <v/>
      </c>
      <c r="AU54" s="656" t="str">
        <f t="shared" si="47"/>
        <v/>
      </c>
      <c r="AV54" s="656" t="str">
        <f t="shared" si="48"/>
        <v/>
      </c>
      <c r="AW54" s="841"/>
      <c r="AX54" s="844"/>
      <c r="AY54" s="487" t="str">
        <f t="shared" si="49"/>
        <v>n/a</v>
      </c>
      <c r="AZ54" s="483" t="b">
        <f t="shared" si="11"/>
        <v>0</v>
      </c>
      <c r="BA54" s="363" t="b">
        <f t="shared" si="12"/>
        <v>0</v>
      </c>
      <c r="BB54" s="363" t="b">
        <f t="shared" si="13"/>
        <v>0</v>
      </c>
      <c r="BC54" s="484" t="b">
        <f t="shared" si="14"/>
        <v>0</v>
      </c>
      <c r="BD54" s="483" t="b">
        <f t="shared" si="15"/>
        <v>0</v>
      </c>
      <c r="BE54" s="363" t="b">
        <f t="shared" si="16"/>
        <v>0</v>
      </c>
      <c r="BF54" s="484" t="b">
        <f t="shared" si="17"/>
        <v>0</v>
      </c>
      <c r="BG54" s="485" t="str">
        <f t="shared" si="50"/>
        <v/>
      </c>
      <c r="BH54" s="364" t="str">
        <f t="shared" si="51"/>
        <v/>
      </c>
      <c r="BI54" s="365" t="str">
        <f t="shared" si="52"/>
        <v/>
      </c>
      <c r="BJ54" s="366" t="str">
        <f t="shared" si="53"/>
        <v/>
      </c>
      <c r="BN54" s="90">
        <v>31</v>
      </c>
      <c r="BO54" s="90" t="str">
        <f t="shared" si="18"/>
        <v>-</v>
      </c>
      <c r="BR54" s="187"/>
      <c r="BS54" s="64"/>
      <c r="BT54" s="64"/>
      <c r="BU54" s="64"/>
      <c r="BV54" s="64"/>
      <c r="BW54" s="64"/>
      <c r="BX54" s="64"/>
      <c r="BY54" s="64"/>
      <c r="CA54" s="137">
        <f t="shared" si="54"/>
        <v>31</v>
      </c>
      <c r="CB54" s="394">
        <f t="shared" si="55"/>
        <v>0</v>
      </c>
      <c r="CC54" s="394">
        <f t="shared" si="56"/>
        <v>0</v>
      </c>
      <c r="CD54" s="354" t="str">
        <f t="shared" si="19"/>
        <v/>
      </c>
      <c r="CE54" s="355" t="str">
        <f t="shared" si="20"/>
        <v/>
      </c>
      <c r="CF54" s="356" t="str">
        <f t="shared" si="57"/>
        <v/>
      </c>
      <c r="CG54" s="357" t="str">
        <f t="shared" si="58"/>
        <v/>
      </c>
      <c r="CH54" s="357" t="str">
        <f t="shared" si="21"/>
        <v/>
      </c>
      <c r="CI54" s="357" t="str">
        <f t="shared" si="22"/>
        <v/>
      </c>
      <c r="CJ54" s="355" t="str">
        <f t="shared" si="59"/>
        <v/>
      </c>
      <c r="CK54" s="46"/>
      <c r="CL54" s="188"/>
      <c r="CM54" s="107"/>
      <c r="CN54" s="107"/>
      <c r="CO54" s="64"/>
      <c r="CP54" s="64"/>
      <c r="CT54" s="373" t="str">
        <f t="shared" si="60"/>
        <v>OK</v>
      </c>
      <c r="CU54" s="373" t="str">
        <f t="shared" si="61"/>
        <v>OK</v>
      </c>
      <c r="CV54" s="373" t="str">
        <f t="shared" si="62"/>
        <v>OK</v>
      </c>
      <c r="CW54" s="373" t="str">
        <f t="shared" si="63"/>
        <v>OK</v>
      </c>
      <c r="CX54" s="373" t="str">
        <f t="shared" si="64"/>
        <v>OK</v>
      </c>
      <c r="CY54" s="374" t="str">
        <f t="shared" si="23"/>
        <v>OK</v>
      </c>
      <c r="CZ54" s="373" t="str">
        <f t="shared" si="24"/>
        <v>OK</v>
      </c>
      <c r="DA54" s="373" t="str">
        <f t="shared" si="25"/>
        <v>OK</v>
      </c>
      <c r="DB54" s="373" t="str">
        <f t="shared" si="26"/>
        <v>OK</v>
      </c>
      <c r="DC54" s="373" t="str">
        <f t="shared" si="27"/>
        <v>OK</v>
      </c>
      <c r="DD54" s="373" t="str">
        <f t="shared" si="28"/>
        <v>OK</v>
      </c>
      <c r="DE54" s="373" t="str">
        <f t="shared" si="29"/>
        <v>OK</v>
      </c>
      <c r="DF54" s="374" t="str">
        <f t="shared" si="30"/>
        <v>OK</v>
      </c>
      <c r="DG54" s="373" t="str">
        <f t="shared" si="65"/>
        <v>OK</v>
      </c>
      <c r="DH54" s="373" t="str">
        <f t="shared" si="31"/>
        <v>OK</v>
      </c>
      <c r="DI54" s="373" t="str">
        <f t="shared" si="32"/>
        <v>OK</v>
      </c>
      <c r="DJ54" s="373" t="str">
        <f t="shared" si="33"/>
        <v>OK</v>
      </c>
      <c r="DK54" s="373" t="str">
        <f t="shared" si="34"/>
        <v>OK</v>
      </c>
      <c r="DL54" s="373" t="str">
        <f t="shared" si="35"/>
        <v>OK</v>
      </c>
      <c r="DM54" s="373" t="str">
        <f t="shared" si="36"/>
        <v>OK</v>
      </c>
      <c r="DN54" s="374" t="str">
        <f t="shared" si="37"/>
        <v>OK</v>
      </c>
      <c r="DO54" s="377">
        <f t="shared" si="66"/>
        <v>0</v>
      </c>
      <c r="DP54" s="376" t="str">
        <f t="shared" si="67"/>
        <v>OK</v>
      </c>
    </row>
    <row r="55" spans="2:120" hidden="1" x14ac:dyDescent="0.2">
      <c r="B55" s="105"/>
      <c r="C55" s="518" t="str">
        <f t="shared" si="38"/>
        <v>-</v>
      </c>
      <c r="D55" s="522">
        <v>32</v>
      </c>
      <c r="E55" s="529"/>
      <c r="F55" s="456"/>
      <c r="G55" s="454"/>
      <c r="H55" s="112"/>
      <c r="I55" s="455"/>
      <c r="J55" s="542"/>
      <c r="K55" s="259"/>
      <c r="L55" s="533"/>
      <c r="M55" s="491"/>
      <c r="N55" s="492"/>
      <c r="O55" s="493"/>
      <c r="P55" s="609"/>
      <c r="Q55" s="463"/>
      <c r="R55" s="492"/>
      <c r="S55" s="493"/>
      <c r="T55" s="671" t="str">
        <f t="shared" si="0"/>
        <v/>
      </c>
      <c r="U55" s="658" t="str">
        <f t="shared" si="39"/>
        <v/>
      </c>
      <c r="V55" s="150" t="str">
        <f t="shared" si="1"/>
        <v/>
      </c>
      <c r="W55" s="53" t="str">
        <f t="shared" si="2"/>
        <v/>
      </c>
      <c r="X55" s="54" t="b">
        <f t="shared" si="40"/>
        <v>0</v>
      </c>
      <c r="Y55" s="54" t="b">
        <f t="shared" si="41"/>
        <v>0</v>
      </c>
      <c r="Z55" s="54" t="b">
        <f t="shared" si="68"/>
        <v>0</v>
      </c>
      <c r="AA55" s="53" t="str">
        <f t="shared" si="42"/>
        <v/>
      </c>
      <c r="AB55" s="54" t="str">
        <f t="shared" si="3"/>
        <v/>
      </c>
      <c r="AC55" s="53" t="str">
        <f t="shared" si="4"/>
        <v/>
      </c>
      <c r="AD55" s="200" t="str">
        <f t="shared" si="5"/>
        <v/>
      </c>
      <c r="AE55" s="53" t="str">
        <f t="shared" si="71"/>
        <v/>
      </c>
      <c r="AF55" s="201" t="e">
        <f t="shared" si="6"/>
        <v>#VALUE!</v>
      </c>
      <c r="AG55" s="352" t="b">
        <f t="shared" si="73"/>
        <v>1</v>
      </c>
      <c r="AH55" s="352" t="b">
        <f t="shared" si="74"/>
        <v>0</v>
      </c>
      <c r="AI55" s="55" t="b">
        <f t="shared" si="69"/>
        <v>0</v>
      </c>
      <c r="AJ55" s="55" t="b">
        <f t="shared" si="70"/>
        <v>1</v>
      </c>
      <c r="AK55" s="55" t="b">
        <f>IF(AND(COUNTBLANK(E55:J55)=6,OR(AH56:AH123)),NOT(AH55))</f>
        <v>0</v>
      </c>
      <c r="AL55" s="55" t="str">
        <f t="shared" si="7"/>
        <v/>
      </c>
      <c r="AM55" s="55" t="b">
        <f t="shared" si="8"/>
        <v>1</v>
      </c>
      <c r="AN55" s="55" t="str">
        <f t="shared" si="9"/>
        <v/>
      </c>
      <c r="AO55" s="55" t="b">
        <f t="shared" si="72"/>
        <v>1</v>
      </c>
      <c r="AP55" s="353" t="str">
        <f t="shared" si="43"/>
        <v/>
      </c>
      <c r="AQ55" s="55" t="str">
        <f t="shared" si="10"/>
        <v/>
      </c>
      <c r="AR55" s="202">
        <f t="shared" si="44"/>
        <v>0</v>
      </c>
      <c r="AS55" s="202" t="str">
        <f t="shared" si="45"/>
        <v/>
      </c>
      <c r="AT55" s="656" t="str">
        <f t="shared" si="46"/>
        <v/>
      </c>
      <c r="AU55" s="656" t="str">
        <f t="shared" si="47"/>
        <v/>
      </c>
      <c r="AV55" s="656" t="str">
        <f t="shared" si="48"/>
        <v/>
      </c>
      <c r="AW55" s="841"/>
      <c r="AX55" s="844"/>
      <c r="AY55" s="487" t="str">
        <f t="shared" si="49"/>
        <v>n/a</v>
      </c>
      <c r="AZ55" s="483" t="b">
        <f t="shared" si="11"/>
        <v>0</v>
      </c>
      <c r="BA55" s="363" t="b">
        <f t="shared" si="12"/>
        <v>0</v>
      </c>
      <c r="BB55" s="363" t="b">
        <f t="shared" si="13"/>
        <v>0</v>
      </c>
      <c r="BC55" s="484" t="b">
        <f t="shared" si="14"/>
        <v>0</v>
      </c>
      <c r="BD55" s="483" t="b">
        <f t="shared" si="15"/>
        <v>0</v>
      </c>
      <c r="BE55" s="363" t="b">
        <f t="shared" si="16"/>
        <v>0</v>
      </c>
      <c r="BF55" s="484" t="b">
        <f t="shared" si="17"/>
        <v>0</v>
      </c>
      <c r="BG55" s="485" t="str">
        <f t="shared" si="50"/>
        <v/>
      </c>
      <c r="BH55" s="364" t="str">
        <f t="shared" si="51"/>
        <v/>
      </c>
      <c r="BI55" s="365" t="str">
        <f t="shared" si="52"/>
        <v/>
      </c>
      <c r="BJ55" s="366" t="str">
        <f t="shared" si="53"/>
        <v/>
      </c>
      <c r="BN55" s="90">
        <v>32</v>
      </c>
      <c r="BO55" s="90" t="str">
        <f t="shared" si="18"/>
        <v>-</v>
      </c>
      <c r="BR55" s="187"/>
      <c r="BS55" s="64"/>
      <c r="BT55" s="64"/>
      <c r="BU55" s="64"/>
      <c r="BV55" s="64"/>
      <c r="BW55" s="64"/>
      <c r="BX55" s="64"/>
      <c r="BY55" s="64"/>
      <c r="CA55" s="137">
        <f t="shared" si="54"/>
        <v>32</v>
      </c>
      <c r="CB55" s="394">
        <f t="shared" si="55"/>
        <v>0</v>
      </c>
      <c r="CC55" s="394">
        <f t="shared" si="56"/>
        <v>0</v>
      </c>
      <c r="CD55" s="354" t="str">
        <f t="shared" si="19"/>
        <v/>
      </c>
      <c r="CE55" s="355" t="str">
        <f t="shared" si="20"/>
        <v/>
      </c>
      <c r="CF55" s="356" t="str">
        <f t="shared" si="57"/>
        <v/>
      </c>
      <c r="CG55" s="357" t="str">
        <f t="shared" si="58"/>
        <v/>
      </c>
      <c r="CH55" s="357" t="str">
        <f t="shared" si="21"/>
        <v/>
      </c>
      <c r="CI55" s="357" t="str">
        <f t="shared" si="22"/>
        <v/>
      </c>
      <c r="CJ55" s="355" t="str">
        <f t="shared" si="59"/>
        <v/>
      </c>
      <c r="CK55" s="46"/>
      <c r="CL55" s="188"/>
      <c r="CM55" s="107"/>
      <c r="CN55" s="107"/>
      <c r="CO55" s="64"/>
      <c r="CP55" s="64"/>
      <c r="CT55" s="373" t="str">
        <f t="shared" si="60"/>
        <v>OK</v>
      </c>
      <c r="CU55" s="373" t="str">
        <f t="shared" si="61"/>
        <v>OK</v>
      </c>
      <c r="CV55" s="373" t="str">
        <f t="shared" si="62"/>
        <v>OK</v>
      </c>
      <c r="CW55" s="373" t="str">
        <f t="shared" si="63"/>
        <v>OK</v>
      </c>
      <c r="CX55" s="373" t="str">
        <f t="shared" si="64"/>
        <v>OK</v>
      </c>
      <c r="CY55" s="374" t="str">
        <f t="shared" si="23"/>
        <v>OK</v>
      </c>
      <c r="CZ55" s="373" t="str">
        <f t="shared" si="24"/>
        <v>OK</v>
      </c>
      <c r="DA55" s="373" t="str">
        <f t="shared" si="25"/>
        <v>OK</v>
      </c>
      <c r="DB55" s="373" t="str">
        <f t="shared" si="26"/>
        <v>OK</v>
      </c>
      <c r="DC55" s="373" t="str">
        <f t="shared" si="27"/>
        <v>OK</v>
      </c>
      <c r="DD55" s="373" t="str">
        <f t="shared" si="28"/>
        <v>OK</v>
      </c>
      <c r="DE55" s="373" t="str">
        <f t="shared" si="29"/>
        <v>OK</v>
      </c>
      <c r="DF55" s="374" t="str">
        <f t="shared" si="30"/>
        <v>OK</v>
      </c>
      <c r="DG55" s="373" t="str">
        <f t="shared" si="65"/>
        <v>OK</v>
      </c>
      <c r="DH55" s="373" t="str">
        <f t="shared" si="31"/>
        <v>OK</v>
      </c>
      <c r="DI55" s="373" t="str">
        <f t="shared" si="32"/>
        <v>OK</v>
      </c>
      <c r="DJ55" s="373" t="str">
        <f t="shared" si="33"/>
        <v>OK</v>
      </c>
      <c r="DK55" s="373" t="str">
        <f t="shared" si="34"/>
        <v>OK</v>
      </c>
      <c r="DL55" s="373" t="str">
        <f t="shared" si="35"/>
        <v>OK</v>
      </c>
      <c r="DM55" s="373" t="str">
        <f t="shared" si="36"/>
        <v>OK</v>
      </c>
      <c r="DN55" s="374" t="str">
        <f t="shared" si="37"/>
        <v>OK</v>
      </c>
      <c r="DO55" s="377">
        <f t="shared" si="66"/>
        <v>0</v>
      </c>
      <c r="DP55" s="376" t="str">
        <f t="shared" si="67"/>
        <v>OK</v>
      </c>
    </row>
    <row r="56" spans="2:120" hidden="1" x14ac:dyDescent="0.2">
      <c r="B56" s="105"/>
      <c r="C56" s="518" t="str">
        <f t="shared" si="38"/>
        <v>-</v>
      </c>
      <c r="D56" s="522">
        <v>33</v>
      </c>
      <c r="E56" s="529"/>
      <c r="F56" s="456"/>
      <c r="G56" s="454"/>
      <c r="H56" s="112"/>
      <c r="I56" s="455"/>
      <c r="J56" s="542"/>
      <c r="K56" s="259"/>
      <c r="L56" s="533"/>
      <c r="M56" s="491"/>
      <c r="N56" s="492"/>
      <c r="O56" s="493"/>
      <c r="P56" s="609"/>
      <c r="Q56" s="463"/>
      <c r="R56" s="492"/>
      <c r="S56" s="493"/>
      <c r="T56" s="671" t="str">
        <f t="shared" si="0"/>
        <v/>
      </c>
      <c r="U56" s="658" t="str">
        <f t="shared" si="39"/>
        <v/>
      </c>
      <c r="V56" s="150" t="str">
        <f t="shared" ref="V56:V87" si="75">IF(ISNUMBER(N56),(N56/0.95),IF(ISNUMBER(O56),O56,IF(ISTEXT(L56),VLOOKUP(L56,Afactors,2,TRUE),"")))</f>
        <v/>
      </c>
      <c r="W56" s="53" t="str">
        <f t="shared" ref="W56:W87" si="76">IF(ISNUMBER(R56),(R56/0.95),IF(ISNUMBER(S56),S56,IF(ISTEXT(P56),VLOOKUP(P56,Afactors,2,FALSE),"")))</f>
        <v/>
      </c>
      <c r="X56" s="54" t="b">
        <f t="shared" si="40"/>
        <v>0</v>
      </c>
      <c r="Y56" s="54" t="b">
        <f t="shared" si="41"/>
        <v>0</v>
      </c>
      <c r="Z56" s="54" t="b">
        <f t="shared" si="68"/>
        <v>0</v>
      </c>
      <c r="AA56" s="53" t="str">
        <f t="shared" si="42"/>
        <v/>
      </c>
      <c r="AB56" s="54" t="str">
        <f t="shared" si="3"/>
        <v/>
      </c>
      <c r="AC56" s="53" t="str">
        <f t="shared" si="4"/>
        <v/>
      </c>
      <c r="AD56" s="200" t="str">
        <f t="shared" si="5"/>
        <v/>
      </c>
      <c r="AE56" s="53" t="str">
        <f t="shared" si="71"/>
        <v/>
      </c>
      <c r="AF56" s="201" t="e">
        <f t="shared" ref="AF56:AF87" si="77">IF(AND(Y56,Z56),IF(P56=FixedDim,IF(ISNUMBER(R56),AC56/AE56,""),AC56/AE56),IF(AND(Y56,P56=FixedDim,ISNUMBER(R56)),CE56/AE56,IF(AND(Y56,P56=FixedDim,ISBLANK(R56)),"",CE56/AE56)))</f>
        <v>#VALUE!</v>
      </c>
      <c r="AG56" s="352" t="b">
        <f t="shared" si="73"/>
        <v>1</v>
      </c>
      <c r="AH56" s="352" t="b">
        <f t="shared" si="74"/>
        <v>0</v>
      </c>
      <c r="AI56" s="55" t="b">
        <f t="shared" si="69"/>
        <v>0</v>
      </c>
      <c r="AJ56" s="55" t="b">
        <f t="shared" si="70"/>
        <v>1</v>
      </c>
      <c r="AK56" s="55" t="b">
        <f>IF(AND(COUNTBLANK(E56:J56)=6,OR(AH57:AH123)),NOT(AH56))</f>
        <v>0</v>
      </c>
      <c r="AL56" s="55" t="str">
        <f t="shared" ref="AL56:AL87" si="78">IF(ISTEXT(L56),OR(AND(OR(L56=FixedDim,L56=ManualDime,L56=ManualDimf,L56=ProgDim),OR(ISNUMBER(M56),ISNUMBER(N56),NOT(ISNUMBER(O56)))),AND(L56=DynamicDim,ISNUMBER(O56),NOT(ISNUMBER(M56)),NOT(ISNUMBER(N56))),AND(VLOOKUP(L56,Afactors,3,TRUE),AM56)),IF(AM56,"",FALSE))</f>
        <v/>
      </c>
      <c r="AM56" s="55" t="b">
        <f t="shared" si="8"/>
        <v>1</v>
      </c>
      <c r="AN56" s="55" t="str">
        <f t="shared" ref="AN56:AN87" si="79">IF(AND(ISTEXT(P56),ISTEXT(L56)),OR(AND(OR(P56=FixedDim, P56=ManualDime, P56=ManualDimf, P56=ProgDim),ISNUMBER(Q56),NOT(ISNUMBER(S56))),AND(P56=DynamicDim,ISNUMBER(S56),NOT(ISNUMBER(R56)),NOT(ISNUMBER(Q56))),AND(VLOOKUP(P56,Afactors,3,TRUE),AO56)),IF(ISTEXT(L56),IF(AO56,"",FALSE),IF(ISTEXT(P56),FALSE,"")))</f>
        <v/>
      </c>
      <c r="AO56" s="55" t="b">
        <f t="shared" si="72"/>
        <v>1</v>
      </c>
      <c r="AP56" s="353" t="str">
        <f t="shared" si="43"/>
        <v/>
      </c>
      <c r="AQ56" s="55" t="str">
        <f t="shared" si="10"/>
        <v/>
      </c>
      <c r="AR56" s="202">
        <f t="shared" si="44"/>
        <v>0</v>
      </c>
      <c r="AS56" s="202" t="str">
        <f t="shared" si="45"/>
        <v/>
      </c>
      <c r="AT56" s="656" t="str">
        <f t="shared" si="46"/>
        <v/>
      </c>
      <c r="AU56" s="656" t="str">
        <f t="shared" si="47"/>
        <v/>
      </c>
      <c r="AV56" s="656" t="str">
        <f t="shared" si="48"/>
        <v/>
      </c>
      <c r="AW56" s="841"/>
      <c r="AX56" s="844"/>
      <c r="AY56" s="487" t="str">
        <f t="shared" si="49"/>
        <v>n/a</v>
      </c>
      <c r="AZ56" s="483" t="b">
        <f t="shared" ref="AZ56:AZ87" si="80">AND(AG56,AH56,I56&gt;CJ56,Passcheck,InputIssuesOne=0,TopInputsOKOne)</f>
        <v>0</v>
      </c>
      <c r="BA56" s="363" t="b">
        <f t="shared" ref="BA56:BA87" si="81">AND(AG56,AH56,AL56,AN56,I56&lt;=CJ56,Passcheck,InputIssuesOne=0,TopInputsOKOne)</f>
        <v>0</v>
      </c>
      <c r="BB56" s="363" t="b">
        <f t="shared" ref="BB56:BB87" si="82">AND(AG56,AH56,AL56,AN56,I56&gt;CJ56,FailCheck,InputIssuesOne=0,TopInputsOKOne)</f>
        <v>0</v>
      </c>
      <c r="BC56" s="484" t="b">
        <f t="shared" ref="BC56:BC87" si="83">AND(AG56,AH56,I56&lt;=CJ56,InputIssuesOne=0,TopInputsOKOne)</f>
        <v>0</v>
      </c>
      <c r="BD56" s="483" t="b">
        <f t="shared" ref="BD56:BD87" si="84">AND(AG56,AH56,AL56,AN56,Passcheck,InputIssuesOne=0,TopInputsOKOne)</f>
        <v>0</v>
      </c>
      <c r="BE56" s="363" t="b">
        <f t="shared" ref="BE56:BE87" si="85">AND(AG56,AH56,AL56,AN56,FailCheck,InputIssuesOne=0,TopInputsOKOne)</f>
        <v>0</v>
      </c>
      <c r="BF56" s="484" t="b">
        <f t="shared" ref="BF56:BF87" si="86">DO56&gt;0</f>
        <v>0</v>
      </c>
      <c r="BG56" s="485" t="str">
        <f t="shared" si="50"/>
        <v/>
      </c>
      <c r="BH56" s="364" t="str">
        <f t="shared" si="51"/>
        <v/>
      </c>
      <c r="BI56" s="365" t="str">
        <f t="shared" si="52"/>
        <v/>
      </c>
      <c r="BJ56" s="366" t="str">
        <f t="shared" si="53"/>
        <v/>
      </c>
      <c r="BN56" s="90">
        <v>33</v>
      </c>
      <c r="BO56" s="90" t="str">
        <f t="shared" si="18"/>
        <v>-</v>
      </c>
      <c r="BR56" s="187"/>
      <c r="BS56" s="64"/>
      <c r="BT56" s="64"/>
      <c r="BU56" s="64"/>
      <c r="BV56" s="64"/>
      <c r="BW56" s="64"/>
      <c r="BX56" s="64"/>
      <c r="BY56" s="64"/>
      <c r="CA56" s="137">
        <f t="shared" si="54"/>
        <v>33</v>
      </c>
      <c r="CB56" s="394">
        <f t="shared" si="55"/>
        <v>0</v>
      </c>
      <c r="CC56" s="394">
        <f t="shared" si="56"/>
        <v>0</v>
      </c>
      <c r="CD56" s="354" t="str">
        <f t="shared" ref="CD56:CD87" si="87">IF(ISBLANK(J56),"",VLOOKUP(J56,SpaceS1,5,FALSE))</f>
        <v/>
      </c>
      <c r="CE56" s="355" t="str">
        <f t="shared" ref="CE56:CE87" si="88">IF(ISBLANK(J56),"",ROUND(VLOOKUP(J56,SpaceS1,5,FALSE)*F56,0))</f>
        <v/>
      </c>
      <c r="CF56" s="356" t="str">
        <f t="shared" si="57"/>
        <v/>
      </c>
      <c r="CG56" s="357" t="str">
        <f t="shared" si="58"/>
        <v/>
      </c>
      <c r="CH56" s="357" t="str">
        <f t="shared" ref="CH56:CH87" si="89">IF(ISNUMBER(N56),(N56/0.95),IF(ISNUMBER(O56),O56,IF(ISTEXT(L56),VLOOKUP(L56,Afactors,2,FALSE),"")))</f>
        <v/>
      </c>
      <c r="CI56" s="357" t="str">
        <f t="shared" ref="CI56:CI87" si="90">IF(ISNUMBER(R56),(R56/0.95),IF(ISNUMBER(S56),S56,IF(ISTEXT(P56),VLOOKUP(P56,Afactors,2,FALSE),"")))</f>
        <v/>
      </c>
      <c r="CJ56" s="355" t="str">
        <f t="shared" si="59"/>
        <v/>
      </c>
      <c r="CK56" s="46"/>
      <c r="CL56" s="188"/>
      <c r="CM56" s="107"/>
      <c r="CN56" s="107"/>
      <c r="CO56" s="64"/>
      <c r="CP56" s="64"/>
      <c r="CT56" s="373" t="str">
        <f t="shared" si="60"/>
        <v>OK</v>
      </c>
      <c r="CU56" s="373" t="str">
        <f t="shared" si="61"/>
        <v>OK</v>
      </c>
      <c r="CV56" s="373" t="str">
        <f t="shared" si="62"/>
        <v>OK</v>
      </c>
      <c r="CW56" s="373" t="str">
        <f t="shared" si="63"/>
        <v>OK</v>
      </c>
      <c r="CX56" s="373" t="str">
        <f t="shared" si="64"/>
        <v>OK</v>
      </c>
      <c r="CY56" s="374" t="str">
        <f t="shared" ref="CY56:CY87" si="91">IF(AND(COUNTA(DescriptionOne,ClassificationOne)=2,COUNTA(E56:S56)&gt;0,ISBLANK(J56)),"Enter Space","OK")</f>
        <v>OK</v>
      </c>
      <c r="CZ56" s="373" t="str">
        <f t="shared" ref="CZ56:CZ87" si="92">IF(AND(COUNTA(DescriptionOne,ClassificationOne)=2,COUNTA(E56:S56)&gt;0,OR(L56=FixedDim,L56=ManualDime,L56=ManualDimf,L56=ProgDim),ISBLANK(M56)),"Enter % of floor area controlled","OK")</f>
        <v>OK</v>
      </c>
      <c r="DA56" s="373" t="str">
        <f t="shared" ref="DA56:DA87" si="93">IF(AND(COUNTA(DescriptionOne,ClassificationOne)=2,COUNTA(E56:S56)&gt;0,L56=FixedDim,M56&gt;0,ISBLANK(N56)),"Enter dimmed % of full power","OK")</f>
        <v>OK</v>
      </c>
      <c r="DB56" s="373" t="str">
        <f t="shared" ref="DB56:DB87" si="94">IF(AND(COUNTA(M56)&gt;0, NOT(OR(L56=FixedDim,L56=ManualDime,L56=ManualDimf,L56=ProgDim))), "Adjustment factor (e), (f), or (k) is missing", "OK")</f>
        <v>OK</v>
      </c>
      <c r="DC56" s="373" t="str">
        <f t="shared" ref="DC56:DC87" si="95">IF(OR(L56=eNA,L56=fNA,L56=jNA),"Factor N/A to this class of building",IF(AND(VLOOKUP(L56,Afactors,3,FALSE),ISNUMBER(O56)),"Adjustment Factor (j) is missing","OK"))</f>
        <v>OK</v>
      </c>
      <c r="DD56" s="373" t="str">
        <f t="shared" ref="DD56:DD87" si="96">IF(AND(L56=DynamicDim,O56=0),"Enter Lumen Depreciation Factor","OK")</f>
        <v>OK</v>
      </c>
      <c r="DE56" s="373" t="str">
        <f t="shared" ref="DE56:DE87" si="97">IF(AND(L56=DynamicDim,COUNTA(M56,N56)&gt;0),"Delete Fixed Dimming % Values","OK")</f>
        <v>OK</v>
      </c>
      <c r="DF56" s="374" t="str">
        <f t="shared" ref="DF56:DF87" si="98">IF(AND(L56=FixedDim,O56&gt;0),"Delete Lumen Depreciation Factor","OK")</f>
        <v>OK</v>
      </c>
      <c r="DG56" s="373" t="str">
        <f t="shared" si="65"/>
        <v>OK</v>
      </c>
      <c r="DH56" s="373" t="str">
        <f t="shared" ref="DH56:DH87" si="99">IF(AND(COUNTA(DescriptionOne,ClassificationOne)=2,COUNTA(E56:S56)&gt;0,OR(P56=FixedDim,P56=ManualDime,P56=ManualDimf,P56=ProgDim),ISBLANK(Q56)),"Enter % of floor area controlled","OK")</f>
        <v>OK</v>
      </c>
      <c r="DI56" s="373" t="str">
        <f t="shared" ref="DI56:DI87" si="100">IF(AND(COUNTA(DescriptionOne,ClassificationOne)=2,COUNTA(E56:S56)&gt;0,P56=FixedDim,Q56&gt;0,ISBLANK(R56)),"Enter dimmed % of full power","OK")</f>
        <v>OK</v>
      </c>
      <c r="DJ56" s="373" t="str">
        <f t="shared" ref="DJ56:DJ87" si="101">IF(OR(P56=eNA,P56=fNA,P56=jNA),"Factor N/A to this class of building",IF(AND(COUNTA(Q56)&gt;0,NOT(OR(P56=FixedDim,P56=ManualDime,P56=ManualDimf,P56=ProgDim))),"Adjustment Factor (e), (g), or (k) is missing","OK"))</f>
        <v>OK</v>
      </c>
      <c r="DK56" s="373" t="str">
        <f t="shared" ref="DK56:DK87" si="102">IF(AND(VLOOKUP(P56,Afactors,3,FALSE),ISNUMBER(S56)),"Adjustment Factor (j) is missing.","OK")</f>
        <v>OK</v>
      </c>
      <c r="DL56" s="373" t="str">
        <f t="shared" ref="DL56:DL87" si="103">IF(AND(P56=DynamicDim,S56=0),"Enter Lumen Depreciation Factor","OK")</f>
        <v>OK</v>
      </c>
      <c r="DM56" s="373" t="str">
        <f t="shared" ref="DM56:DM87" si="104">IF(AND(P56=DynamicDim,COUNTA(Q56:R56)&gt;0),"Delete Fixed Dimming % Values","OK")</f>
        <v>OK</v>
      </c>
      <c r="DN56" s="374" t="str">
        <f t="shared" ref="DN56:DN87" si="105">IF(AND(P56=FixedDim,S56&gt;0),"Delete Lumen Depreciation Factor","OK")</f>
        <v>OK</v>
      </c>
      <c r="DO56" s="377">
        <f t="shared" si="66"/>
        <v>0</v>
      </c>
      <c r="DP56" s="376" t="str">
        <f t="shared" si="67"/>
        <v>OK</v>
      </c>
    </row>
    <row r="57" spans="2:120" hidden="1" x14ac:dyDescent="0.2">
      <c r="B57" s="105"/>
      <c r="C57" s="518" t="str">
        <f t="shared" si="38"/>
        <v>-</v>
      </c>
      <c r="D57" s="522">
        <v>34</v>
      </c>
      <c r="E57" s="529"/>
      <c r="F57" s="456"/>
      <c r="G57" s="454"/>
      <c r="H57" s="112"/>
      <c r="I57" s="455"/>
      <c r="J57" s="542"/>
      <c r="K57" s="259"/>
      <c r="L57" s="533"/>
      <c r="M57" s="491"/>
      <c r="N57" s="492"/>
      <c r="O57" s="493"/>
      <c r="P57" s="609"/>
      <c r="Q57" s="463"/>
      <c r="R57" s="492"/>
      <c r="S57" s="493"/>
      <c r="T57" s="671" t="str">
        <f t="shared" si="0"/>
        <v/>
      </c>
      <c r="U57" s="658" t="str">
        <f t="shared" si="39"/>
        <v/>
      </c>
      <c r="V57" s="150" t="str">
        <f t="shared" si="75"/>
        <v/>
      </c>
      <c r="W57" s="53" t="str">
        <f t="shared" si="76"/>
        <v/>
      </c>
      <c r="X57" s="54" t="b">
        <f t="shared" si="40"/>
        <v>0</v>
      </c>
      <c r="Y57" s="54" t="b">
        <f t="shared" si="41"/>
        <v>0</v>
      </c>
      <c r="Z57" s="54" t="b">
        <f t="shared" si="68"/>
        <v>0</v>
      </c>
      <c r="AA57" s="53" t="str">
        <f t="shared" si="42"/>
        <v/>
      </c>
      <c r="AB57" s="54" t="str">
        <f t="shared" si="3"/>
        <v/>
      </c>
      <c r="AC57" s="53" t="str">
        <f t="shared" si="4"/>
        <v/>
      </c>
      <c r="AD57" s="200" t="str">
        <f t="shared" si="5"/>
        <v/>
      </c>
      <c r="AE57" s="53" t="str">
        <f t="shared" si="71"/>
        <v/>
      </c>
      <c r="AF57" s="201" t="e">
        <f t="shared" si="77"/>
        <v>#VALUE!</v>
      </c>
      <c r="AG57" s="352" t="b">
        <f t="shared" si="73"/>
        <v>1</v>
      </c>
      <c r="AH57" s="352" t="b">
        <f t="shared" si="74"/>
        <v>0</v>
      </c>
      <c r="AI57" s="55" t="b">
        <f t="shared" si="69"/>
        <v>0</v>
      </c>
      <c r="AJ57" s="55" t="b">
        <f t="shared" si="70"/>
        <v>1</v>
      </c>
      <c r="AK57" s="55" t="b">
        <f>IF(AND(COUNTBLANK(E57:J57)=6,OR(AH58:AH123)),NOT(AH57))</f>
        <v>0</v>
      </c>
      <c r="AL57" s="55" t="str">
        <f t="shared" si="78"/>
        <v/>
      </c>
      <c r="AM57" s="55" t="b">
        <f t="shared" si="8"/>
        <v>1</v>
      </c>
      <c r="AN57" s="55" t="str">
        <f t="shared" si="79"/>
        <v/>
      </c>
      <c r="AO57" s="55" t="b">
        <f t="shared" si="72"/>
        <v>1</v>
      </c>
      <c r="AP57" s="353" t="str">
        <f t="shared" si="43"/>
        <v/>
      </c>
      <c r="AQ57" s="55" t="str">
        <f t="shared" si="10"/>
        <v/>
      </c>
      <c r="AR57" s="202">
        <f t="shared" si="44"/>
        <v>0</v>
      </c>
      <c r="AS57" s="202" t="str">
        <f t="shared" si="45"/>
        <v/>
      </c>
      <c r="AT57" s="656" t="str">
        <f t="shared" si="46"/>
        <v/>
      </c>
      <c r="AU57" s="656" t="str">
        <f t="shared" si="47"/>
        <v/>
      </c>
      <c r="AV57" s="656" t="str">
        <f t="shared" si="48"/>
        <v/>
      </c>
      <c r="AW57" s="841"/>
      <c r="AX57" s="844"/>
      <c r="AY57" s="487" t="str">
        <f t="shared" si="49"/>
        <v>n/a</v>
      </c>
      <c r="AZ57" s="483" t="b">
        <f t="shared" si="80"/>
        <v>0</v>
      </c>
      <c r="BA57" s="363" t="b">
        <f t="shared" si="81"/>
        <v>0</v>
      </c>
      <c r="BB57" s="363" t="b">
        <f t="shared" si="82"/>
        <v>0</v>
      </c>
      <c r="BC57" s="484" t="b">
        <f t="shared" si="83"/>
        <v>0</v>
      </c>
      <c r="BD57" s="483" t="b">
        <f t="shared" si="84"/>
        <v>0</v>
      </c>
      <c r="BE57" s="363" t="b">
        <f t="shared" si="85"/>
        <v>0</v>
      </c>
      <c r="BF57" s="484" t="b">
        <f t="shared" si="86"/>
        <v>0</v>
      </c>
      <c r="BG57" s="485" t="str">
        <f t="shared" si="50"/>
        <v/>
      </c>
      <c r="BH57" s="364" t="str">
        <f t="shared" si="51"/>
        <v/>
      </c>
      <c r="BI57" s="365" t="str">
        <f t="shared" si="52"/>
        <v/>
      </c>
      <c r="BJ57" s="366" t="str">
        <f t="shared" si="53"/>
        <v/>
      </c>
      <c r="BN57" s="90">
        <v>34</v>
      </c>
      <c r="BO57" s="90" t="str">
        <f t="shared" si="18"/>
        <v>-</v>
      </c>
      <c r="BR57" s="187"/>
      <c r="BS57" s="64"/>
      <c r="BT57" s="64"/>
      <c r="BU57" s="64"/>
      <c r="BV57" s="64"/>
      <c r="BW57" s="64"/>
      <c r="BX57" s="64"/>
      <c r="BY57" s="64"/>
      <c r="CA57" s="137">
        <f t="shared" si="54"/>
        <v>34</v>
      </c>
      <c r="CB57" s="394">
        <f t="shared" si="55"/>
        <v>0</v>
      </c>
      <c r="CC57" s="394">
        <f t="shared" si="56"/>
        <v>0</v>
      </c>
      <c r="CD57" s="354" t="str">
        <f t="shared" si="87"/>
        <v/>
      </c>
      <c r="CE57" s="355" t="str">
        <f t="shared" si="88"/>
        <v/>
      </c>
      <c r="CF57" s="356" t="str">
        <f t="shared" si="57"/>
        <v/>
      </c>
      <c r="CG57" s="357" t="str">
        <f t="shared" si="58"/>
        <v/>
      </c>
      <c r="CH57" s="357" t="str">
        <f t="shared" si="89"/>
        <v/>
      </c>
      <c r="CI57" s="357" t="str">
        <f t="shared" si="90"/>
        <v/>
      </c>
      <c r="CJ57" s="355" t="str">
        <f t="shared" si="59"/>
        <v/>
      </c>
      <c r="CK57" s="46"/>
      <c r="CL57" s="188"/>
      <c r="CM57" s="107"/>
      <c r="CN57" s="107"/>
      <c r="CO57" s="64"/>
      <c r="CP57" s="64"/>
      <c r="CT57" s="373" t="str">
        <f t="shared" si="60"/>
        <v>OK</v>
      </c>
      <c r="CU57" s="373" t="str">
        <f t="shared" si="61"/>
        <v>OK</v>
      </c>
      <c r="CV57" s="373" t="str">
        <f t="shared" si="62"/>
        <v>OK</v>
      </c>
      <c r="CW57" s="373" t="str">
        <f t="shared" si="63"/>
        <v>OK</v>
      </c>
      <c r="CX57" s="373" t="str">
        <f t="shared" si="64"/>
        <v>OK</v>
      </c>
      <c r="CY57" s="374" t="str">
        <f t="shared" si="91"/>
        <v>OK</v>
      </c>
      <c r="CZ57" s="373" t="str">
        <f t="shared" si="92"/>
        <v>OK</v>
      </c>
      <c r="DA57" s="373" t="str">
        <f t="shared" si="93"/>
        <v>OK</v>
      </c>
      <c r="DB57" s="373" t="str">
        <f t="shared" si="94"/>
        <v>OK</v>
      </c>
      <c r="DC57" s="373" t="str">
        <f t="shared" si="95"/>
        <v>OK</v>
      </c>
      <c r="DD57" s="373" t="str">
        <f t="shared" si="96"/>
        <v>OK</v>
      </c>
      <c r="DE57" s="373" t="str">
        <f t="shared" si="97"/>
        <v>OK</v>
      </c>
      <c r="DF57" s="374" t="str">
        <f t="shared" si="98"/>
        <v>OK</v>
      </c>
      <c r="DG57" s="373" t="str">
        <f t="shared" si="65"/>
        <v>OK</v>
      </c>
      <c r="DH57" s="373" t="str">
        <f t="shared" si="99"/>
        <v>OK</v>
      </c>
      <c r="DI57" s="373" t="str">
        <f t="shared" si="100"/>
        <v>OK</v>
      </c>
      <c r="DJ57" s="373" t="str">
        <f t="shared" si="101"/>
        <v>OK</v>
      </c>
      <c r="DK57" s="373" t="str">
        <f t="shared" si="102"/>
        <v>OK</v>
      </c>
      <c r="DL57" s="373" t="str">
        <f t="shared" si="103"/>
        <v>OK</v>
      </c>
      <c r="DM57" s="373" t="str">
        <f t="shared" si="104"/>
        <v>OK</v>
      </c>
      <c r="DN57" s="374" t="str">
        <f t="shared" si="105"/>
        <v>OK</v>
      </c>
      <c r="DO57" s="377">
        <f t="shared" si="66"/>
        <v>0</v>
      </c>
      <c r="DP57" s="376" t="str">
        <f t="shared" si="67"/>
        <v>OK</v>
      </c>
    </row>
    <row r="58" spans="2:120" hidden="1" x14ac:dyDescent="0.2">
      <c r="B58" s="105"/>
      <c r="C58" s="518" t="str">
        <f t="shared" si="38"/>
        <v>-</v>
      </c>
      <c r="D58" s="522">
        <v>35</v>
      </c>
      <c r="E58" s="529"/>
      <c r="F58" s="456"/>
      <c r="G58" s="454"/>
      <c r="H58" s="112"/>
      <c r="I58" s="455"/>
      <c r="J58" s="542"/>
      <c r="K58" s="259"/>
      <c r="L58" s="533"/>
      <c r="M58" s="491"/>
      <c r="N58" s="492"/>
      <c r="O58" s="493"/>
      <c r="P58" s="609"/>
      <c r="Q58" s="463"/>
      <c r="R58" s="492"/>
      <c r="S58" s="493"/>
      <c r="T58" s="671" t="str">
        <f t="shared" si="0"/>
        <v/>
      </c>
      <c r="U58" s="658" t="str">
        <f t="shared" si="39"/>
        <v/>
      </c>
      <c r="V58" s="150" t="str">
        <f t="shared" si="75"/>
        <v/>
      </c>
      <c r="W58" s="53" t="str">
        <f t="shared" si="76"/>
        <v/>
      </c>
      <c r="X58" s="54" t="b">
        <f t="shared" si="40"/>
        <v>0</v>
      </c>
      <c r="Y58" s="54" t="b">
        <f t="shared" si="41"/>
        <v>0</v>
      </c>
      <c r="Z58" s="54" t="b">
        <f t="shared" si="68"/>
        <v>0</v>
      </c>
      <c r="AA58" s="53" t="str">
        <f t="shared" si="42"/>
        <v/>
      </c>
      <c r="AB58" s="54" t="str">
        <f t="shared" si="3"/>
        <v/>
      </c>
      <c r="AC58" s="53" t="str">
        <f t="shared" si="4"/>
        <v/>
      </c>
      <c r="AD58" s="200" t="str">
        <f t="shared" si="5"/>
        <v/>
      </c>
      <c r="AE58" s="53" t="str">
        <f t="shared" si="71"/>
        <v/>
      </c>
      <c r="AF58" s="201" t="e">
        <f t="shared" si="77"/>
        <v>#VALUE!</v>
      </c>
      <c r="AG58" s="352" t="b">
        <f t="shared" si="73"/>
        <v>1</v>
      </c>
      <c r="AH58" s="352" t="b">
        <f t="shared" si="74"/>
        <v>0</v>
      </c>
      <c r="AI58" s="55" t="b">
        <f t="shared" si="69"/>
        <v>0</v>
      </c>
      <c r="AJ58" s="55" t="b">
        <f t="shared" si="70"/>
        <v>1</v>
      </c>
      <c r="AK58" s="55" t="b">
        <f>IF(AND(COUNTBLANK(E58:J58)=6,OR(AH59:AH123)),NOT(AH58))</f>
        <v>0</v>
      </c>
      <c r="AL58" s="55" t="str">
        <f t="shared" si="78"/>
        <v/>
      </c>
      <c r="AM58" s="55" t="b">
        <f t="shared" si="8"/>
        <v>1</v>
      </c>
      <c r="AN58" s="55" t="str">
        <f t="shared" si="79"/>
        <v/>
      </c>
      <c r="AO58" s="55" t="b">
        <f t="shared" si="72"/>
        <v>1</v>
      </c>
      <c r="AP58" s="353" t="str">
        <f t="shared" si="43"/>
        <v/>
      </c>
      <c r="AQ58" s="55" t="str">
        <f t="shared" si="10"/>
        <v/>
      </c>
      <c r="AR58" s="202">
        <f t="shared" si="44"/>
        <v>0</v>
      </c>
      <c r="AS58" s="202" t="str">
        <f t="shared" si="45"/>
        <v/>
      </c>
      <c r="AT58" s="656" t="str">
        <f t="shared" si="46"/>
        <v/>
      </c>
      <c r="AU58" s="656" t="str">
        <f t="shared" si="47"/>
        <v/>
      </c>
      <c r="AV58" s="656" t="str">
        <f t="shared" si="48"/>
        <v/>
      </c>
      <c r="AW58" s="841"/>
      <c r="AX58" s="844"/>
      <c r="AY58" s="487" t="str">
        <f t="shared" si="49"/>
        <v>n/a</v>
      </c>
      <c r="AZ58" s="483" t="b">
        <f t="shared" si="80"/>
        <v>0</v>
      </c>
      <c r="BA58" s="363" t="b">
        <f t="shared" si="81"/>
        <v>0</v>
      </c>
      <c r="BB58" s="363" t="b">
        <f t="shared" si="82"/>
        <v>0</v>
      </c>
      <c r="BC58" s="484" t="b">
        <f t="shared" si="83"/>
        <v>0</v>
      </c>
      <c r="BD58" s="483" t="b">
        <f t="shared" si="84"/>
        <v>0</v>
      </c>
      <c r="BE58" s="363" t="b">
        <f t="shared" si="85"/>
        <v>0</v>
      </c>
      <c r="BF58" s="484" t="b">
        <f t="shared" si="86"/>
        <v>0</v>
      </c>
      <c r="BG58" s="485" t="str">
        <f t="shared" si="50"/>
        <v/>
      </c>
      <c r="BH58" s="364" t="str">
        <f t="shared" si="51"/>
        <v/>
      </c>
      <c r="BI58" s="365" t="str">
        <f t="shared" si="52"/>
        <v/>
      </c>
      <c r="BJ58" s="366" t="str">
        <f t="shared" si="53"/>
        <v/>
      </c>
      <c r="BN58" s="90">
        <v>35</v>
      </c>
      <c r="BO58" s="90" t="str">
        <f t="shared" si="18"/>
        <v>-</v>
      </c>
      <c r="BR58" s="187"/>
      <c r="BS58" s="64"/>
      <c r="BT58" s="64"/>
      <c r="BU58" s="64"/>
      <c r="BV58" s="64"/>
      <c r="BW58" s="64"/>
      <c r="BX58" s="64"/>
      <c r="BY58" s="64"/>
      <c r="CA58" s="137">
        <f t="shared" si="54"/>
        <v>35</v>
      </c>
      <c r="CB58" s="394">
        <f t="shared" si="55"/>
        <v>0</v>
      </c>
      <c r="CC58" s="394">
        <f t="shared" si="56"/>
        <v>0</v>
      </c>
      <c r="CD58" s="354" t="str">
        <f t="shared" si="87"/>
        <v/>
      </c>
      <c r="CE58" s="355" t="str">
        <f t="shared" si="88"/>
        <v/>
      </c>
      <c r="CF58" s="356" t="str">
        <f t="shared" si="57"/>
        <v/>
      </c>
      <c r="CG58" s="357" t="str">
        <f t="shared" si="58"/>
        <v/>
      </c>
      <c r="CH58" s="357" t="str">
        <f t="shared" si="89"/>
        <v/>
      </c>
      <c r="CI58" s="357" t="str">
        <f t="shared" si="90"/>
        <v/>
      </c>
      <c r="CJ58" s="355" t="str">
        <f t="shared" si="59"/>
        <v/>
      </c>
      <c r="CK58" s="46"/>
      <c r="CL58" s="188"/>
      <c r="CM58" s="107"/>
      <c r="CN58" s="107"/>
      <c r="CO58" s="64"/>
      <c r="CP58" s="64"/>
      <c r="CT58" s="373" t="str">
        <f t="shared" si="60"/>
        <v>OK</v>
      </c>
      <c r="CU58" s="373" t="str">
        <f t="shared" si="61"/>
        <v>OK</v>
      </c>
      <c r="CV58" s="373" t="str">
        <f t="shared" si="62"/>
        <v>OK</v>
      </c>
      <c r="CW58" s="373" t="str">
        <f t="shared" si="63"/>
        <v>OK</v>
      </c>
      <c r="CX58" s="373" t="str">
        <f t="shared" si="64"/>
        <v>OK</v>
      </c>
      <c r="CY58" s="374" t="str">
        <f t="shared" si="91"/>
        <v>OK</v>
      </c>
      <c r="CZ58" s="373" t="str">
        <f t="shared" si="92"/>
        <v>OK</v>
      </c>
      <c r="DA58" s="373" t="str">
        <f t="shared" si="93"/>
        <v>OK</v>
      </c>
      <c r="DB58" s="373" t="str">
        <f t="shared" si="94"/>
        <v>OK</v>
      </c>
      <c r="DC58" s="373" t="str">
        <f t="shared" si="95"/>
        <v>OK</v>
      </c>
      <c r="DD58" s="373" t="str">
        <f t="shared" si="96"/>
        <v>OK</v>
      </c>
      <c r="DE58" s="373" t="str">
        <f t="shared" si="97"/>
        <v>OK</v>
      </c>
      <c r="DF58" s="374" t="str">
        <f t="shared" si="98"/>
        <v>OK</v>
      </c>
      <c r="DG58" s="373" t="str">
        <f t="shared" si="65"/>
        <v>OK</v>
      </c>
      <c r="DH58" s="373" t="str">
        <f t="shared" si="99"/>
        <v>OK</v>
      </c>
      <c r="DI58" s="373" t="str">
        <f t="shared" si="100"/>
        <v>OK</v>
      </c>
      <c r="DJ58" s="373" t="str">
        <f t="shared" si="101"/>
        <v>OK</v>
      </c>
      <c r="DK58" s="373" t="str">
        <f t="shared" si="102"/>
        <v>OK</v>
      </c>
      <c r="DL58" s="373" t="str">
        <f t="shared" si="103"/>
        <v>OK</v>
      </c>
      <c r="DM58" s="373" t="str">
        <f t="shared" si="104"/>
        <v>OK</v>
      </c>
      <c r="DN58" s="374" t="str">
        <f t="shared" si="105"/>
        <v>OK</v>
      </c>
      <c r="DO58" s="377">
        <f t="shared" si="66"/>
        <v>0</v>
      </c>
      <c r="DP58" s="376" t="str">
        <f t="shared" si="67"/>
        <v>OK</v>
      </c>
    </row>
    <row r="59" spans="2:120" hidden="1" x14ac:dyDescent="0.2">
      <c r="B59" s="105"/>
      <c r="C59" s="518" t="str">
        <f t="shared" si="38"/>
        <v>-</v>
      </c>
      <c r="D59" s="522">
        <v>36</v>
      </c>
      <c r="E59" s="529"/>
      <c r="F59" s="456"/>
      <c r="G59" s="454"/>
      <c r="H59" s="112"/>
      <c r="I59" s="455"/>
      <c r="J59" s="542"/>
      <c r="K59" s="259"/>
      <c r="L59" s="533"/>
      <c r="M59" s="491"/>
      <c r="N59" s="492"/>
      <c r="O59" s="493"/>
      <c r="P59" s="609"/>
      <c r="Q59" s="463"/>
      <c r="R59" s="492"/>
      <c r="S59" s="493"/>
      <c r="T59" s="671" t="str">
        <f t="shared" si="0"/>
        <v/>
      </c>
      <c r="U59" s="658" t="str">
        <f t="shared" si="39"/>
        <v/>
      </c>
      <c r="V59" s="150" t="str">
        <f t="shared" si="75"/>
        <v/>
      </c>
      <c r="W59" s="53" t="str">
        <f t="shared" si="76"/>
        <v/>
      </c>
      <c r="X59" s="54" t="b">
        <f t="shared" si="40"/>
        <v>0</v>
      </c>
      <c r="Y59" s="54" t="b">
        <f t="shared" si="41"/>
        <v>0</v>
      </c>
      <c r="Z59" s="54" t="b">
        <f t="shared" si="68"/>
        <v>0</v>
      </c>
      <c r="AA59" s="53" t="str">
        <f t="shared" si="42"/>
        <v/>
      </c>
      <c r="AB59" s="54" t="str">
        <f t="shared" si="3"/>
        <v/>
      </c>
      <c r="AC59" s="53" t="str">
        <f t="shared" si="4"/>
        <v/>
      </c>
      <c r="AD59" s="200" t="str">
        <f t="shared" si="5"/>
        <v/>
      </c>
      <c r="AE59" s="53" t="str">
        <f t="shared" si="71"/>
        <v/>
      </c>
      <c r="AF59" s="201" t="e">
        <f t="shared" si="77"/>
        <v>#VALUE!</v>
      </c>
      <c r="AG59" s="352" t="b">
        <f t="shared" si="73"/>
        <v>1</v>
      </c>
      <c r="AH59" s="352" t="b">
        <f t="shared" si="74"/>
        <v>0</v>
      </c>
      <c r="AI59" s="55" t="b">
        <f t="shared" si="69"/>
        <v>0</v>
      </c>
      <c r="AJ59" s="55" t="b">
        <f t="shared" si="70"/>
        <v>1</v>
      </c>
      <c r="AK59" s="55" t="b">
        <f>IF(AND(COUNTBLANK(E59:J59)=6,OR(AH60:$AH$123)),NOT(AH59))</f>
        <v>0</v>
      </c>
      <c r="AL59" s="55" t="str">
        <f t="shared" si="78"/>
        <v/>
      </c>
      <c r="AM59" s="55" t="b">
        <f t="shared" si="8"/>
        <v>1</v>
      </c>
      <c r="AN59" s="55" t="str">
        <f t="shared" si="79"/>
        <v/>
      </c>
      <c r="AO59" s="55" t="b">
        <f t="shared" si="72"/>
        <v>1</v>
      </c>
      <c r="AP59" s="353" t="str">
        <f t="shared" si="43"/>
        <v/>
      </c>
      <c r="AQ59" s="55" t="str">
        <f t="shared" si="10"/>
        <v/>
      </c>
      <c r="AR59" s="202">
        <f t="shared" si="44"/>
        <v>0</v>
      </c>
      <c r="AS59" s="202" t="str">
        <f t="shared" si="45"/>
        <v/>
      </c>
      <c r="AT59" s="656" t="str">
        <f t="shared" si="46"/>
        <v/>
      </c>
      <c r="AU59" s="656" t="str">
        <f t="shared" si="47"/>
        <v/>
      </c>
      <c r="AV59" s="656" t="str">
        <f t="shared" si="48"/>
        <v/>
      </c>
      <c r="AW59" s="841"/>
      <c r="AX59" s="844"/>
      <c r="AY59" s="487" t="str">
        <f t="shared" si="49"/>
        <v>n/a</v>
      </c>
      <c r="AZ59" s="483" t="b">
        <f t="shared" si="80"/>
        <v>0</v>
      </c>
      <c r="BA59" s="363" t="b">
        <f t="shared" si="81"/>
        <v>0</v>
      </c>
      <c r="BB59" s="363" t="b">
        <f t="shared" si="82"/>
        <v>0</v>
      </c>
      <c r="BC59" s="484" t="b">
        <f t="shared" si="83"/>
        <v>0</v>
      </c>
      <c r="BD59" s="483" t="b">
        <f t="shared" si="84"/>
        <v>0</v>
      </c>
      <c r="BE59" s="363" t="b">
        <f t="shared" si="85"/>
        <v>0</v>
      </c>
      <c r="BF59" s="484" t="b">
        <f t="shared" si="86"/>
        <v>0</v>
      </c>
      <c r="BG59" s="485" t="str">
        <f t="shared" si="50"/>
        <v/>
      </c>
      <c r="BH59" s="364" t="str">
        <f t="shared" si="51"/>
        <v/>
      </c>
      <c r="BI59" s="365" t="str">
        <f t="shared" si="52"/>
        <v/>
      </c>
      <c r="BJ59" s="366" t="str">
        <f t="shared" si="53"/>
        <v/>
      </c>
      <c r="BN59" s="90">
        <v>36</v>
      </c>
      <c r="BO59" s="90" t="str">
        <f t="shared" si="18"/>
        <v>-</v>
      </c>
      <c r="BR59" s="187"/>
      <c r="BS59" s="64"/>
      <c r="BT59" s="64"/>
      <c r="BU59" s="64"/>
      <c r="BV59" s="64"/>
      <c r="BW59" s="64"/>
      <c r="BX59" s="64"/>
      <c r="BY59" s="64"/>
      <c r="CA59" s="137">
        <f t="shared" si="54"/>
        <v>36</v>
      </c>
      <c r="CB59" s="394">
        <f t="shared" si="55"/>
        <v>0</v>
      </c>
      <c r="CC59" s="394">
        <f t="shared" si="56"/>
        <v>0</v>
      </c>
      <c r="CD59" s="354" t="str">
        <f t="shared" si="87"/>
        <v/>
      </c>
      <c r="CE59" s="355" t="str">
        <f t="shared" si="88"/>
        <v/>
      </c>
      <c r="CF59" s="356" t="str">
        <f t="shared" si="57"/>
        <v/>
      </c>
      <c r="CG59" s="357" t="str">
        <f t="shared" si="58"/>
        <v/>
      </c>
      <c r="CH59" s="357" t="str">
        <f t="shared" si="89"/>
        <v/>
      </c>
      <c r="CI59" s="357" t="str">
        <f t="shared" si="90"/>
        <v/>
      </c>
      <c r="CJ59" s="355" t="str">
        <f t="shared" si="59"/>
        <v/>
      </c>
      <c r="CK59" s="46"/>
      <c r="CL59" s="188"/>
      <c r="CM59" s="107"/>
      <c r="CN59" s="107"/>
      <c r="CO59" s="64"/>
      <c r="CP59" s="64"/>
      <c r="CT59" s="373" t="str">
        <f t="shared" si="60"/>
        <v>OK</v>
      </c>
      <c r="CU59" s="373" t="str">
        <f t="shared" si="61"/>
        <v>OK</v>
      </c>
      <c r="CV59" s="373" t="str">
        <f t="shared" si="62"/>
        <v>OK</v>
      </c>
      <c r="CW59" s="373" t="str">
        <f t="shared" si="63"/>
        <v>OK</v>
      </c>
      <c r="CX59" s="373" t="str">
        <f t="shared" si="64"/>
        <v>OK</v>
      </c>
      <c r="CY59" s="374" t="str">
        <f t="shared" si="91"/>
        <v>OK</v>
      </c>
      <c r="CZ59" s="373" t="str">
        <f t="shared" si="92"/>
        <v>OK</v>
      </c>
      <c r="DA59" s="373" t="str">
        <f t="shared" si="93"/>
        <v>OK</v>
      </c>
      <c r="DB59" s="373" t="str">
        <f t="shared" si="94"/>
        <v>OK</v>
      </c>
      <c r="DC59" s="373" t="str">
        <f t="shared" si="95"/>
        <v>OK</v>
      </c>
      <c r="DD59" s="373" t="str">
        <f t="shared" si="96"/>
        <v>OK</v>
      </c>
      <c r="DE59" s="373" t="str">
        <f t="shared" si="97"/>
        <v>OK</v>
      </c>
      <c r="DF59" s="374" t="str">
        <f t="shared" si="98"/>
        <v>OK</v>
      </c>
      <c r="DG59" s="373" t="str">
        <f t="shared" si="65"/>
        <v>OK</v>
      </c>
      <c r="DH59" s="373" t="str">
        <f t="shared" si="99"/>
        <v>OK</v>
      </c>
      <c r="DI59" s="373" t="str">
        <f t="shared" si="100"/>
        <v>OK</v>
      </c>
      <c r="DJ59" s="373" t="str">
        <f t="shared" si="101"/>
        <v>OK</v>
      </c>
      <c r="DK59" s="373" t="str">
        <f t="shared" si="102"/>
        <v>OK</v>
      </c>
      <c r="DL59" s="373" t="str">
        <f t="shared" si="103"/>
        <v>OK</v>
      </c>
      <c r="DM59" s="373" t="str">
        <f t="shared" si="104"/>
        <v>OK</v>
      </c>
      <c r="DN59" s="374" t="str">
        <f t="shared" si="105"/>
        <v>OK</v>
      </c>
      <c r="DO59" s="377">
        <f t="shared" si="66"/>
        <v>0</v>
      </c>
      <c r="DP59" s="376" t="str">
        <f t="shared" si="67"/>
        <v>OK</v>
      </c>
    </row>
    <row r="60" spans="2:120" hidden="1" x14ac:dyDescent="0.2">
      <c r="B60" s="105"/>
      <c r="C60" s="518" t="str">
        <f t="shared" si="38"/>
        <v>-</v>
      </c>
      <c r="D60" s="522">
        <v>37</v>
      </c>
      <c r="E60" s="529"/>
      <c r="F60" s="456"/>
      <c r="G60" s="454"/>
      <c r="H60" s="112"/>
      <c r="I60" s="455"/>
      <c r="J60" s="542"/>
      <c r="K60" s="259"/>
      <c r="L60" s="533"/>
      <c r="M60" s="491"/>
      <c r="N60" s="492"/>
      <c r="O60" s="493"/>
      <c r="P60" s="609"/>
      <c r="Q60" s="463"/>
      <c r="R60" s="492"/>
      <c r="S60" s="493"/>
      <c r="T60" s="671" t="str">
        <f t="shared" si="0"/>
        <v/>
      </c>
      <c r="U60" s="658" t="str">
        <f t="shared" si="39"/>
        <v/>
      </c>
      <c r="V60" s="150" t="str">
        <f t="shared" si="75"/>
        <v/>
      </c>
      <c r="W60" s="53" t="str">
        <f t="shared" si="76"/>
        <v/>
      </c>
      <c r="X60" s="54" t="b">
        <f t="shared" si="40"/>
        <v>0</v>
      </c>
      <c r="Y60" s="54" t="b">
        <f t="shared" si="41"/>
        <v>0</v>
      </c>
      <c r="Z60" s="54" t="b">
        <f t="shared" si="68"/>
        <v>0</v>
      </c>
      <c r="AA60" s="53" t="str">
        <f t="shared" si="42"/>
        <v/>
      </c>
      <c r="AB60" s="54" t="str">
        <f t="shared" si="3"/>
        <v/>
      </c>
      <c r="AC60" s="53" t="str">
        <f t="shared" si="4"/>
        <v/>
      </c>
      <c r="AD60" s="200" t="str">
        <f t="shared" si="5"/>
        <v/>
      </c>
      <c r="AE60" s="53" t="str">
        <f t="shared" si="71"/>
        <v/>
      </c>
      <c r="AF60" s="201" t="e">
        <f t="shared" si="77"/>
        <v>#VALUE!</v>
      </c>
      <c r="AG60" s="352" t="b">
        <f t="shared" si="73"/>
        <v>1</v>
      </c>
      <c r="AH60" s="352" t="b">
        <f t="shared" si="74"/>
        <v>0</v>
      </c>
      <c r="AI60" s="55" t="b">
        <f t="shared" si="69"/>
        <v>0</v>
      </c>
      <c r="AJ60" s="55" t="b">
        <f t="shared" si="70"/>
        <v>1</v>
      </c>
      <c r="AK60" s="55" t="b">
        <f>IF(AND(COUNTBLANK(E60:J60)=6,OR(AH61:$AH$123)),NOT(AH60))</f>
        <v>0</v>
      </c>
      <c r="AL60" s="55" t="str">
        <f t="shared" si="78"/>
        <v/>
      </c>
      <c r="AM60" s="55" t="b">
        <f t="shared" si="8"/>
        <v>1</v>
      </c>
      <c r="AN60" s="55" t="str">
        <f t="shared" si="79"/>
        <v/>
      </c>
      <c r="AO60" s="55" t="b">
        <f t="shared" si="72"/>
        <v>1</v>
      </c>
      <c r="AP60" s="353" t="str">
        <f t="shared" si="43"/>
        <v/>
      </c>
      <c r="AQ60" s="55" t="str">
        <f t="shared" si="10"/>
        <v/>
      </c>
      <c r="AR60" s="202">
        <f t="shared" si="44"/>
        <v>0</v>
      </c>
      <c r="AS60" s="202" t="str">
        <f t="shared" si="45"/>
        <v/>
      </c>
      <c r="AT60" s="656" t="str">
        <f t="shared" si="46"/>
        <v/>
      </c>
      <c r="AU60" s="656" t="str">
        <f t="shared" si="47"/>
        <v/>
      </c>
      <c r="AV60" s="656" t="str">
        <f t="shared" si="48"/>
        <v/>
      </c>
      <c r="AW60" s="841"/>
      <c r="AX60" s="844"/>
      <c r="AY60" s="487" t="str">
        <f t="shared" si="49"/>
        <v>n/a</v>
      </c>
      <c r="AZ60" s="483" t="b">
        <f t="shared" si="80"/>
        <v>0</v>
      </c>
      <c r="BA60" s="363" t="b">
        <f t="shared" si="81"/>
        <v>0</v>
      </c>
      <c r="BB60" s="363" t="b">
        <f t="shared" si="82"/>
        <v>0</v>
      </c>
      <c r="BC60" s="484" t="b">
        <f t="shared" si="83"/>
        <v>0</v>
      </c>
      <c r="BD60" s="483" t="b">
        <f t="shared" si="84"/>
        <v>0</v>
      </c>
      <c r="BE60" s="363" t="b">
        <f t="shared" si="85"/>
        <v>0</v>
      </c>
      <c r="BF60" s="484" t="b">
        <f t="shared" si="86"/>
        <v>0</v>
      </c>
      <c r="BG60" s="485" t="str">
        <f t="shared" si="50"/>
        <v/>
      </c>
      <c r="BH60" s="364" t="str">
        <f t="shared" si="51"/>
        <v/>
      </c>
      <c r="BI60" s="365" t="str">
        <f t="shared" si="52"/>
        <v/>
      </c>
      <c r="BJ60" s="366" t="str">
        <f t="shared" si="53"/>
        <v/>
      </c>
      <c r="BN60" s="90">
        <v>37</v>
      </c>
      <c r="BO60" s="90" t="str">
        <f t="shared" si="18"/>
        <v>-</v>
      </c>
      <c r="BR60" s="187"/>
      <c r="BS60" s="64"/>
      <c r="BT60" s="64"/>
      <c r="BU60" s="64"/>
      <c r="BV60" s="64"/>
      <c r="BW60" s="64"/>
      <c r="BX60" s="64"/>
      <c r="BY60" s="64"/>
      <c r="CA60" s="137">
        <f t="shared" si="54"/>
        <v>37</v>
      </c>
      <c r="CB60" s="394">
        <f t="shared" si="55"/>
        <v>0</v>
      </c>
      <c r="CC60" s="394">
        <f t="shared" si="56"/>
        <v>0</v>
      </c>
      <c r="CD60" s="354" t="str">
        <f t="shared" si="87"/>
        <v/>
      </c>
      <c r="CE60" s="355" t="str">
        <f t="shared" si="88"/>
        <v/>
      </c>
      <c r="CF60" s="356" t="str">
        <f t="shared" si="57"/>
        <v/>
      </c>
      <c r="CG60" s="357" t="str">
        <f t="shared" si="58"/>
        <v/>
      </c>
      <c r="CH60" s="357" t="str">
        <f t="shared" si="89"/>
        <v/>
      </c>
      <c r="CI60" s="357" t="str">
        <f t="shared" si="90"/>
        <v/>
      </c>
      <c r="CJ60" s="355" t="str">
        <f t="shared" si="59"/>
        <v/>
      </c>
      <c r="CK60" s="46"/>
      <c r="CL60" s="188"/>
      <c r="CM60" s="107"/>
      <c r="CN60" s="107"/>
      <c r="CO60" s="64"/>
      <c r="CP60" s="64"/>
      <c r="CT60" s="373" t="str">
        <f t="shared" si="60"/>
        <v>OK</v>
      </c>
      <c r="CU60" s="373" t="str">
        <f t="shared" si="61"/>
        <v>OK</v>
      </c>
      <c r="CV60" s="373" t="str">
        <f t="shared" si="62"/>
        <v>OK</v>
      </c>
      <c r="CW60" s="373" t="str">
        <f t="shared" si="63"/>
        <v>OK</v>
      </c>
      <c r="CX60" s="373" t="str">
        <f t="shared" si="64"/>
        <v>OK</v>
      </c>
      <c r="CY60" s="374" t="str">
        <f t="shared" si="91"/>
        <v>OK</v>
      </c>
      <c r="CZ60" s="373" t="str">
        <f t="shared" si="92"/>
        <v>OK</v>
      </c>
      <c r="DA60" s="373" t="str">
        <f t="shared" si="93"/>
        <v>OK</v>
      </c>
      <c r="DB60" s="373" t="str">
        <f t="shared" si="94"/>
        <v>OK</v>
      </c>
      <c r="DC60" s="373" t="str">
        <f t="shared" si="95"/>
        <v>OK</v>
      </c>
      <c r="DD60" s="373" t="str">
        <f t="shared" si="96"/>
        <v>OK</v>
      </c>
      <c r="DE60" s="373" t="str">
        <f t="shared" si="97"/>
        <v>OK</v>
      </c>
      <c r="DF60" s="374" t="str">
        <f t="shared" si="98"/>
        <v>OK</v>
      </c>
      <c r="DG60" s="373" t="str">
        <f t="shared" si="65"/>
        <v>OK</v>
      </c>
      <c r="DH60" s="373" t="str">
        <f t="shared" si="99"/>
        <v>OK</v>
      </c>
      <c r="DI60" s="373" t="str">
        <f t="shared" si="100"/>
        <v>OK</v>
      </c>
      <c r="DJ60" s="373" t="str">
        <f t="shared" si="101"/>
        <v>OK</v>
      </c>
      <c r="DK60" s="373" t="str">
        <f t="shared" si="102"/>
        <v>OK</v>
      </c>
      <c r="DL60" s="373" t="str">
        <f t="shared" si="103"/>
        <v>OK</v>
      </c>
      <c r="DM60" s="373" t="str">
        <f t="shared" si="104"/>
        <v>OK</v>
      </c>
      <c r="DN60" s="374" t="str">
        <f t="shared" si="105"/>
        <v>OK</v>
      </c>
      <c r="DO60" s="377">
        <f t="shared" si="66"/>
        <v>0</v>
      </c>
      <c r="DP60" s="376" t="str">
        <f t="shared" si="67"/>
        <v>OK</v>
      </c>
    </row>
    <row r="61" spans="2:120" hidden="1" x14ac:dyDescent="0.2">
      <c r="B61" s="105"/>
      <c r="C61" s="518" t="str">
        <f t="shared" si="38"/>
        <v>-</v>
      </c>
      <c r="D61" s="522">
        <v>38</v>
      </c>
      <c r="E61" s="529"/>
      <c r="F61" s="456"/>
      <c r="G61" s="454"/>
      <c r="H61" s="112"/>
      <c r="I61" s="455"/>
      <c r="J61" s="542"/>
      <c r="K61" s="259"/>
      <c r="L61" s="533"/>
      <c r="M61" s="491"/>
      <c r="N61" s="492"/>
      <c r="O61" s="493"/>
      <c r="P61" s="609"/>
      <c r="Q61" s="463"/>
      <c r="R61" s="492"/>
      <c r="S61" s="493"/>
      <c r="T61" s="671" t="str">
        <f t="shared" si="0"/>
        <v/>
      </c>
      <c r="U61" s="658" t="str">
        <f t="shared" si="39"/>
        <v/>
      </c>
      <c r="V61" s="150" t="str">
        <f t="shared" si="75"/>
        <v/>
      </c>
      <c r="W61" s="53" t="str">
        <f t="shared" si="76"/>
        <v/>
      </c>
      <c r="X61" s="54" t="b">
        <f t="shared" si="40"/>
        <v>0</v>
      </c>
      <c r="Y61" s="54" t="b">
        <f t="shared" si="41"/>
        <v>0</v>
      </c>
      <c r="Z61" s="54" t="b">
        <f t="shared" si="68"/>
        <v>0</v>
      </c>
      <c r="AA61" s="53" t="str">
        <f t="shared" si="42"/>
        <v/>
      </c>
      <c r="AB61" s="54" t="str">
        <f t="shared" si="3"/>
        <v/>
      </c>
      <c r="AC61" s="53" t="str">
        <f t="shared" si="4"/>
        <v/>
      </c>
      <c r="AD61" s="200" t="str">
        <f t="shared" si="5"/>
        <v/>
      </c>
      <c r="AE61" s="53" t="str">
        <f t="shared" si="71"/>
        <v/>
      </c>
      <c r="AF61" s="201" t="e">
        <f t="shared" si="77"/>
        <v>#VALUE!</v>
      </c>
      <c r="AG61" s="352" t="b">
        <f t="shared" si="73"/>
        <v>1</v>
      </c>
      <c r="AH61" s="352" t="b">
        <f t="shared" si="74"/>
        <v>0</v>
      </c>
      <c r="AI61" s="55" t="b">
        <f t="shared" si="69"/>
        <v>0</v>
      </c>
      <c r="AJ61" s="55" t="b">
        <f t="shared" si="70"/>
        <v>1</v>
      </c>
      <c r="AK61" s="55" t="b">
        <f>IF(AND(COUNTBLANK(E61:J61)=6,OR(AH62:$AH$123)),NOT(AH61))</f>
        <v>0</v>
      </c>
      <c r="AL61" s="55" t="str">
        <f t="shared" si="78"/>
        <v/>
      </c>
      <c r="AM61" s="55" t="b">
        <f t="shared" si="8"/>
        <v>1</v>
      </c>
      <c r="AN61" s="55" t="str">
        <f t="shared" si="79"/>
        <v/>
      </c>
      <c r="AO61" s="55" t="b">
        <f t="shared" si="72"/>
        <v>1</v>
      </c>
      <c r="AP61" s="353" t="str">
        <f t="shared" si="43"/>
        <v/>
      </c>
      <c r="AQ61" s="55" t="str">
        <f t="shared" si="10"/>
        <v/>
      </c>
      <c r="AR61" s="202">
        <f t="shared" si="44"/>
        <v>0</v>
      </c>
      <c r="AS61" s="202" t="str">
        <f t="shared" si="45"/>
        <v/>
      </c>
      <c r="AT61" s="656" t="str">
        <f t="shared" si="46"/>
        <v/>
      </c>
      <c r="AU61" s="656" t="str">
        <f t="shared" si="47"/>
        <v/>
      </c>
      <c r="AV61" s="656" t="str">
        <f t="shared" si="48"/>
        <v/>
      </c>
      <c r="AW61" s="841"/>
      <c r="AX61" s="844"/>
      <c r="AY61" s="487" t="str">
        <f t="shared" si="49"/>
        <v>n/a</v>
      </c>
      <c r="AZ61" s="483" t="b">
        <f t="shared" si="80"/>
        <v>0</v>
      </c>
      <c r="BA61" s="363" t="b">
        <f t="shared" si="81"/>
        <v>0</v>
      </c>
      <c r="BB61" s="363" t="b">
        <f t="shared" si="82"/>
        <v>0</v>
      </c>
      <c r="BC61" s="484" t="b">
        <f t="shared" si="83"/>
        <v>0</v>
      </c>
      <c r="BD61" s="483" t="b">
        <f t="shared" si="84"/>
        <v>0</v>
      </c>
      <c r="BE61" s="363" t="b">
        <f t="shared" si="85"/>
        <v>0</v>
      </c>
      <c r="BF61" s="484" t="b">
        <f t="shared" si="86"/>
        <v>0</v>
      </c>
      <c r="BG61" s="485" t="str">
        <f t="shared" si="50"/>
        <v/>
      </c>
      <c r="BH61" s="364" t="str">
        <f t="shared" si="51"/>
        <v/>
      </c>
      <c r="BI61" s="365" t="str">
        <f t="shared" si="52"/>
        <v/>
      </c>
      <c r="BJ61" s="366" t="str">
        <f t="shared" si="53"/>
        <v/>
      </c>
      <c r="BN61" s="90">
        <v>38</v>
      </c>
      <c r="BO61" s="90" t="str">
        <f t="shared" si="18"/>
        <v>-</v>
      </c>
      <c r="BR61" s="187"/>
      <c r="BS61" s="64"/>
      <c r="BT61" s="64"/>
      <c r="BU61" s="64"/>
      <c r="BV61" s="64"/>
      <c r="BW61" s="64"/>
      <c r="BX61" s="64"/>
      <c r="BY61" s="64"/>
      <c r="CA61" s="137">
        <f t="shared" si="54"/>
        <v>38</v>
      </c>
      <c r="CB61" s="394">
        <f t="shared" si="55"/>
        <v>0</v>
      </c>
      <c r="CC61" s="394">
        <f t="shared" si="56"/>
        <v>0</v>
      </c>
      <c r="CD61" s="354" t="str">
        <f t="shared" si="87"/>
        <v/>
      </c>
      <c r="CE61" s="355" t="str">
        <f t="shared" si="88"/>
        <v/>
      </c>
      <c r="CF61" s="356" t="str">
        <f t="shared" si="57"/>
        <v/>
      </c>
      <c r="CG61" s="357" t="str">
        <f t="shared" si="58"/>
        <v/>
      </c>
      <c r="CH61" s="357" t="str">
        <f t="shared" si="89"/>
        <v/>
      </c>
      <c r="CI61" s="357" t="str">
        <f t="shared" si="90"/>
        <v/>
      </c>
      <c r="CJ61" s="355" t="str">
        <f t="shared" si="59"/>
        <v/>
      </c>
      <c r="CK61" s="46"/>
      <c r="CL61" s="188"/>
      <c r="CM61" s="107"/>
      <c r="CN61" s="107"/>
      <c r="CO61" s="64"/>
      <c r="CP61" s="64"/>
      <c r="CT61" s="373" t="str">
        <f t="shared" si="60"/>
        <v>OK</v>
      </c>
      <c r="CU61" s="373" t="str">
        <f t="shared" si="61"/>
        <v>OK</v>
      </c>
      <c r="CV61" s="373" t="str">
        <f t="shared" si="62"/>
        <v>OK</v>
      </c>
      <c r="CW61" s="373" t="str">
        <f t="shared" si="63"/>
        <v>OK</v>
      </c>
      <c r="CX61" s="373" t="str">
        <f t="shared" si="64"/>
        <v>OK</v>
      </c>
      <c r="CY61" s="374" t="str">
        <f t="shared" si="91"/>
        <v>OK</v>
      </c>
      <c r="CZ61" s="373" t="str">
        <f t="shared" si="92"/>
        <v>OK</v>
      </c>
      <c r="DA61" s="373" t="str">
        <f t="shared" si="93"/>
        <v>OK</v>
      </c>
      <c r="DB61" s="373" t="str">
        <f t="shared" si="94"/>
        <v>OK</v>
      </c>
      <c r="DC61" s="373" t="str">
        <f t="shared" si="95"/>
        <v>OK</v>
      </c>
      <c r="DD61" s="373" t="str">
        <f t="shared" si="96"/>
        <v>OK</v>
      </c>
      <c r="DE61" s="373" t="str">
        <f t="shared" si="97"/>
        <v>OK</v>
      </c>
      <c r="DF61" s="374" t="str">
        <f t="shared" si="98"/>
        <v>OK</v>
      </c>
      <c r="DG61" s="373" t="str">
        <f t="shared" si="65"/>
        <v>OK</v>
      </c>
      <c r="DH61" s="373" t="str">
        <f t="shared" si="99"/>
        <v>OK</v>
      </c>
      <c r="DI61" s="373" t="str">
        <f t="shared" si="100"/>
        <v>OK</v>
      </c>
      <c r="DJ61" s="373" t="str">
        <f t="shared" si="101"/>
        <v>OK</v>
      </c>
      <c r="DK61" s="373" t="str">
        <f t="shared" si="102"/>
        <v>OK</v>
      </c>
      <c r="DL61" s="373" t="str">
        <f t="shared" si="103"/>
        <v>OK</v>
      </c>
      <c r="DM61" s="373" t="str">
        <f t="shared" si="104"/>
        <v>OK</v>
      </c>
      <c r="DN61" s="374" t="str">
        <f t="shared" si="105"/>
        <v>OK</v>
      </c>
      <c r="DO61" s="377">
        <f t="shared" si="66"/>
        <v>0</v>
      </c>
      <c r="DP61" s="376" t="str">
        <f t="shared" si="67"/>
        <v>OK</v>
      </c>
    </row>
    <row r="62" spans="2:120" hidden="1" x14ac:dyDescent="0.2">
      <c r="B62" s="105"/>
      <c r="C62" s="518" t="str">
        <f t="shared" si="38"/>
        <v>-</v>
      </c>
      <c r="D62" s="522">
        <v>39</v>
      </c>
      <c r="E62" s="529"/>
      <c r="F62" s="456"/>
      <c r="G62" s="454"/>
      <c r="H62" s="112"/>
      <c r="I62" s="455"/>
      <c r="J62" s="542"/>
      <c r="K62" s="259"/>
      <c r="L62" s="532"/>
      <c r="M62" s="491"/>
      <c r="N62" s="492"/>
      <c r="O62" s="493"/>
      <c r="P62" s="610"/>
      <c r="Q62" s="463"/>
      <c r="R62" s="492"/>
      <c r="S62" s="493"/>
      <c r="T62" s="671" t="str">
        <f t="shared" si="0"/>
        <v/>
      </c>
      <c r="U62" s="658" t="str">
        <f t="shared" si="39"/>
        <v/>
      </c>
      <c r="V62" s="150" t="str">
        <f t="shared" si="75"/>
        <v/>
      </c>
      <c r="W62" s="53" t="str">
        <f t="shared" si="76"/>
        <v/>
      </c>
      <c r="X62" s="54" t="b">
        <f t="shared" si="40"/>
        <v>0</v>
      </c>
      <c r="Y62" s="54" t="b">
        <f t="shared" si="41"/>
        <v>0</v>
      </c>
      <c r="Z62" s="54" t="b">
        <f t="shared" si="68"/>
        <v>0</v>
      </c>
      <c r="AA62" s="53" t="str">
        <f t="shared" si="42"/>
        <v/>
      </c>
      <c r="AB62" s="54" t="str">
        <f t="shared" si="3"/>
        <v/>
      </c>
      <c r="AC62" s="53" t="str">
        <f t="shared" si="4"/>
        <v/>
      </c>
      <c r="AD62" s="200" t="str">
        <f t="shared" si="5"/>
        <v/>
      </c>
      <c r="AE62" s="53" t="str">
        <f t="shared" si="71"/>
        <v/>
      </c>
      <c r="AF62" s="201" t="e">
        <f t="shared" si="77"/>
        <v>#VALUE!</v>
      </c>
      <c r="AG62" s="352" t="b">
        <f t="shared" si="73"/>
        <v>1</v>
      </c>
      <c r="AH62" s="352" t="b">
        <f t="shared" si="74"/>
        <v>0</v>
      </c>
      <c r="AI62" s="55" t="b">
        <f t="shared" si="69"/>
        <v>0</v>
      </c>
      <c r="AJ62" s="55" t="b">
        <f t="shared" si="70"/>
        <v>1</v>
      </c>
      <c r="AK62" s="55" t="b">
        <f>IF(AND(COUNTBLANK(E62:J62)=6,OR(AH63:$AH$123)),NOT(AH62))</f>
        <v>0</v>
      </c>
      <c r="AL62" s="55" t="str">
        <f t="shared" si="78"/>
        <v/>
      </c>
      <c r="AM62" s="55" t="b">
        <f t="shared" si="8"/>
        <v>1</v>
      </c>
      <c r="AN62" s="55" t="str">
        <f t="shared" si="79"/>
        <v/>
      </c>
      <c r="AO62" s="55" t="b">
        <f t="shared" si="72"/>
        <v>1</v>
      </c>
      <c r="AP62" s="353" t="str">
        <f t="shared" si="43"/>
        <v/>
      </c>
      <c r="AQ62" s="55" t="str">
        <f t="shared" si="10"/>
        <v/>
      </c>
      <c r="AR62" s="202">
        <f t="shared" si="44"/>
        <v>0</v>
      </c>
      <c r="AS62" s="202" t="str">
        <f t="shared" si="45"/>
        <v/>
      </c>
      <c r="AT62" s="656" t="str">
        <f t="shared" si="46"/>
        <v/>
      </c>
      <c r="AU62" s="656" t="str">
        <f t="shared" si="47"/>
        <v/>
      </c>
      <c r="AV62" s="656" t="str">
        <f t="shared" si="48"/>
        <v/>
      </c>
      <c r="AW62" s="841"/>
      <c r="AX62" s="844"/>
      <c r="AY62" s="487" t="str">
        <f t="shared" si="49"/>
        <v>n/a</v>
      </c>
      <c r="AZ62" s="483" t="b">
        <f t="shared" si="80"/>
        <v>0</v>
      </c>
      <c r="BA62" s="363" t="b">
        <f t="shared" si="81"/>
        <v>0</v>
      </c>
      <c r="BB62" s="363" t="b">
        <f t="shared" si="82"/>
        <v>0</v>
      </c>
      <c r="BC62" s="484" t="b">
        <f t="shared" si="83"/>
        <v>0</v>
      </c>
      <c r="BD62" s="483" t="b">
        <f t="shared" si="84"/>
        <v>0</v>
      </c>
      <c r="BE62" s="363" t="b">
        <f t="shared" si="85"/>
        <v>0</v>
      </c>
      <c r="BF62" s="484" t="b">
        <f t="shared" si="86"/>
        <v>0</v>
      </c>
      <c r="BG62" s="485" t="str">
        <f t="shared" si="50"/>
        <v/>
      </c>
      <c r="BH62" s="364" t="str">
        <f t="shared" si="51"/>
        <v/>
      </c>
      <c r="BI62" s="365" t="str">
        <f t="shared" si="52"/>
        <v/>
      </c>
      <c r="BJ62" s="366" t="str">
        <f t="shared" si="53"/>
        <v/>
      </c>
      <c r="BN62" s="90">
        <v>39</v>
      </c>
      <c r="BO62" s="90" t="str">
        <f t="shared" si="18"/>
        <v>-</v>
      </c>
      <c r="BR62" s="187"/>
      <c r="BS62" s="64"/>
      <c r="BT62" s="64"/>
      <c r="BU62" s="64"/>
      <c r="BV62" s="64"/>
      <c r="BW62" s="64"/>
      <c r="BX62" s="64"/>
      <c r="BY62" s="64"/>
      <c r="CA62" s="137">
        <f t="shared" si="54"/>
        <v>39</v>
      </c>
      <c r="CB62" s="394">
        <f t="shared" si="55"/>
        <v>0</v>
      </c>
      <c r="CC62" s="394">
        <f t="shared" si="56"/>
        <v>0</v>
      </c>
      <c r="CD62" s="354" t="str">
        <f t="shared" si="87"/>
        <v/>
      </c>
      <c r="CE62" s="355" t="str">
        <f t="shared" si="88"/>
        <v/>
      </c>
      <c r="CF62" s="356" t="str">
        <f t="shared" si="57"/>
        <v/>
      </c>
      <c r="CG62" s="357" t="str">
        <f t="shared" si="58"/>
        <v/>
      </c>
      <c r="CH62" s="357" t="str">
        <f t="shared" si="89"/>
        <v/>
      </c>
      <c r="CI62" s="357" t="str">
        <f t="shared" si="90"/>
        <v/>
      </c>
      <c r="CJ62" s="355" t="str">
        <f t="shared" si="59"/>
        <v/>
      </c>
      <c r="CK62" s="46"/>
      <c r="CL62" s="188"/>
      <c r="CM62" s="107"/>
      <c r="CN62" s="107"/>
      <c r="CO62" s="64"/>
      <c r="CP62" s="64"/>
      <c r="CT62" s="373" t="str">
        <f t="shared" si="60"/>
        <v>OK</v>
      </c>
      <c r="CU62" s="373" t="str">
        <f t="shared" si="61"/>
        <v>OK</v>
      </c>
      <c r="CV62" s="373" t="str">
        <f t="shared" si="62"/>
        <v>OK</v>
      </c>
      <c r="CW62" s="373" t="str">
        <f t="shared" si="63"/>
        <v>OK</v>
      </c>
      <c r="CX62" s="373" t="str">
        <f t="shared" si="64"/>
        <v>OK</v>
      </c>
      <c r="CY62" s="374" t="str">
        <f t="shared" si="91"/>
        <v>OK</v>
      </c>
      <c r="CZ62" s="373" t="str">
        <f t="shared" si="92"/>
        <v>OK</v>
      </c>
      <c r="DA62" s="373" t="str">
        <f t="shared" si="93"/>
        <v>OK</v>
      </c>
      <c r="DB62" s="373" t="str">
        <f t="shared" si="94"/>
        <v>OK</v>
      </c>
      <c r="DC62" s="373" t="str">
        <f t="shared" si="95"/>
        <v>OK</v>
      </c>
      <c r="DD62" s="373" t="str">
        <f t="shared" si="96"/>
        <v>OK</v>
      </c>
      <c r="DE62" s="373" t="str">
        <f t="shared" si="97"/>
        <v>OK</v>
      </c>
      <c r="DF62" s="374" t="str">
        <f t="shared" si="98"/>
        <v>OK</v>
      </c>
      <c r="DG62" s="373" t="str">
        <f t="shared" si="65"/>
        <v>OK</v>
      </c>
      <c r="DH62" s="373" t="str">
        <f t="shared" si="99"/>
        <v>OK</v>
      </c>
      <c r="DI62" s="373" t="str">
        <f t="shared" si="100"/>
        <v>OK</v>
      </c>
      <c r="DJ62" s="373" t="str">
        <f t="shared" si="101"/>
        <v>OK</v>
      </c>
      <c r="DK62" s="373" t="str">
        <f t="shared" si="102"/>
        <v>OK</v>
      </c>
      <c r="DL62" s="373" t="str">
        <f t="shared" si="103"/>
        <v>OK</v>
      </c>
      <c r="DM62" s="373" t="str">
        <f t="shared" si="104"/>
        <v>OK</v>
      </c>
      <c r="DN62" s="374" t="str">
        <f t="shared" si="105"/>
        <v>OK</v>
      </c>
      <c r="DO62" s="377">
        <f t="shared" si="66"/>
        <v>0</v>
      </c>
      <c r="DP62" s="376" t="str">
        <f t="shared" si="67"/>
        <v>OK</v>
      </c>
    </row>
    <row r="63" spans="2:120" hidden="1" x14ac:dyDescent="0.2">
      <c r="B63" s="105"/>
      <c r="C63" s="519" t="str">
        <f t="shared" si="38"/>
        <v>-</v>
      </c>
      <c r="D63" s="522">
        <v>40</v>
      </c>
      <c r="E63" s="529"/>
      <c r="F63" s="456"/>
      <c r="G63" s="454"/>
      <c r="H63" s="112"/>
      <c r="I63" s="455"/>
      <c r="J63" s="542"/>
      <c r="K63" s="259"/>
      <c r="L63" s="532"/>
      <c r="M63" s="491"/>
      <c r="N63" s="492"/>
      <c r="O63" s="493"/>
      <c r="P63" s="609"/>
      <c r="Q63" s="463"/>
      <c r="R63" s="492"/>
      <c r="S63" s="493"/>
      <c r="T63" s="671" t="str">
        <f t="shared" si="0"/>
        <v/>
      </c>
      <c r="U63" s="658" t="str">
        <f t="shared" si="39"/>
        <v/>
      </c>
      <c r="V63" s="150" t="str">
        <f t="shared" si="75"/>
        <v/>
      </c>
      <c r="W63" s="53" t="str">
        <f t="shared" si="76"/>
        <v/>
      </c>
      <c r="X63" s="54" t="b">
        <f t="shared" si="40"/>
        <v>0</v>
      </c>
      <c r="Y63" s="54" t="b">
        <f t="shared" si="41"/>
        <v>0</v>
      </c>
      <c r="Z63" s="54" t="b">
        <f t="shared" si="68"/>
        <v>0</v>
      </c>
      <c r="AA63" s="53" t="str">
        <f t="shared" si="42"/>
        <v/>
      </c>
      <c r="AB63" s="54" t="str">
        <f t="shared" si="3"/>
        <v/>
      </c>
      <c r="AC63" s="53" t="str">
        <f t="shared" si="4"/>
        <v/>
      </c>
      <c r="AD63" s="200" t="str">
        <f t="shared" si="5"/>
        <v/>
      </c>
      <c r="AE63" s="53" t="str">
        <f t="shared" si="71"/>
        <v/>
      </c>
      <c r="AF63" s="201" t="e">
        <f t="shared" si="77"/>
        <v>#VALUE!</v>
      </c>
      <c r="AG63" s="352" t="b">
        <f t="shared" si="73"/>
        <v>1</v>
      </c>
      <c r="AH63" s="352" t="b">
        <f t="shared" si="74"/>
        <v>0</v>
      </c>
      <c r="AI63" s="55" t="b">
        <f t="shared" si="69"/>
        <v>0</v>
      </c>
      <c r="AJ63" s="55" t="b">
        <f t="shared" si="70"/>
        <v>1</v>
      </c>
      <c r="AK63" s="55" t="b">
        <f>IF(AND(COUNTBLANK(E63:J63)=6,OR(AH64:$AH$123)),NOT(AH63))</f>
        <v>0</v>
      </c>
      <c r="AL63" s="55" t="str">
        <f t="shared" si="78"/>
        <v/>
      </c>
      <c r="AM63" s="55" t="b">
        <f t="shared" si="8"/>
        <v>1</v>
      </c>
      <c r="AN63" s="55" t="str">
        <f t="shared" si="79"/>
        <v/>
      </c>
      <c r="AO63" s="55" t="b">
        <f t="shared" si="72"/>
        <v>1</v>
      </c>
      <c r="AP63" s="353" t="str">
        <f t="shared" si="43"/>
        <v/>
      </c>
      <c r="AQ63" s="55" t="str">
        <f t="shared" si="10"/>
        <v/>
      </c>
      <c r="AR63" s="202">
        <f t="shared" si="44"/>
        <v>0</v>
      </c>
      <c r="AS63" s="202" t="str">
        <f t="shared" si="45"/>
        <v/>
      </c>
      <c r="AT63" s="656" t="str">
        <f t="shared" si="46"/>
        <v/>
      </c>
      <c r="AU63" s="656" t="str">
        <f t="shared" si="47"/>
        <v/>
      </c>
      <c r="AV63" s="656" t="str">
        <f t="shared" si="48"/>
        <v/>
      </c>
      <c r="AW63" s="841"/>
      <c r="AX63" s="844"/>
      <c r="AY63" s="487" t="str">
        <f t="shared" si="49"/>
        <v>n/a</v>
      </c>
      <c r="AZ63" s="483" t="b">
        <f t="shared" si="80"/>
        <v>0</v>
      </c>
      <c r="BA63" s="363" t="b">
        <f t="shared" si="81"/>
        <v>0</v>
      </c>
      <c r="BB63" s="363" t="b">
        <f t="shared" si="82"/>
        <v>0</v>
      </c>
      <c r="BC63" s="484" t="b">
        <f t="shared" si="83"/>
        <v>0</v>
      </c>
      <c r="BD63" s="483" t="b">
        <f t="shared" si="84"/>
        <v>0</v>
      </c>
      <c r="BE63" s="363" t="b">
        <f t="shared" si="85"/>
        <v>0</v>
      </c>
      <c r="BF63" s="484" t="b">
        <f t="shared" si="86"/>
        <v>0</v>
      </c>
      <c r="BG63" s="485" t="str">
        <f t="shared" si="50"/>
        <v/>
      </c>
      <c r="BH63" s="364" t="str">
        <f t="shared" si="51"/>
        <v/>
      </c>
      <c r="BI63" s="365" t="str">
        <f t="shared" si="52"/>
        <v/>
      </c>
      <c r="BJ63" s="366" t="str">
        <f t="shared" si="53"/>
        <v/>
      </c>
      <c r="BN63" s="90">
        <v>40</v>
      </c>
      <c r="BO63" s="90" t="str">
        <f t="shared" si="18"/>
        <v>-</v>
      </c>
      <c r="BR63" s="187"/>
      <c r="BS63" s="64"/>
      <c r="BT63" s="64"/>
      <c r="BU63" s="64"/>
      <c r="BV63" s="64"/>
      <c r="BW63" s="64"/>
      <c r="BX63" s="64"/>
      <c r="BY63" s="64"/>
      <c r="CA63" s="137">
        <f t="shared" si="54"/>
        <v>40</v>
      </c>
      <c r="CB63" s="394">
        <f t="shared" si="55"/>
        <v>0</v>
      </c>
      <c r="CC63" s="394">
        <f t="shared" si="56"/>
        <v>0</v>
      </c>
      <c r="CD63" s="354" t="str">
        <f t="shared" si="87"/>
        <v/>
      </c>
      <c r="CE63" s="355" t="str">
        <f t="shared" si="88"/>
        <v/>
      </c>
      <c r="CF63" s="356" t="str">
        <f t="shared" si="57"/>
        <v/>
      </c>
      <c r="CG63" s="357" t="str">
        <f t="shared" si="58"/>
        <v/>
      </c>
      <c r="CH63" s="357" t="str">
        <f t="shared" si="89"/>
        <v/>
      </c>
      <c r="CI63" s="357" t="str">
        <f t="shared" si="90"/>
        <v/>
      </c>
      <c r="CJ63" s="355" t="str">
        <f t="shared" si="59"/>
        <v/>
      </c>
      <c r="CK63" s="46"/>
      <c r="CL63" s="188"/>
      <c r="CM63" s="107"/>
      <c r="CN63" s="107"/>
      <c r="CO63" s="64"/>
      <c r="CP63" s="64"/>
      <c r="CT63" s="373" t="str">
        <f t="shared" si="60"/>
        <v>OK</v>
      </c>
      <c r="CU63" s="373" t="str">
        <f t="shared" si="61"/>
        <v>OK</v>
      </c>
      <c r="CV63" s="373" t="str">
        <f t="shared" si="62"/>
        <v>OK</v>
      </c>
      <c r="CW63" s="373" t="str">
        <f t="shared" si="63"/>
        <v>OK</v>
      </c>
      <c r="CX63" s="373" t="str">
        <f t="shared" si="64"/>
        <v>OK</v>
      </c>
      <c r="CY63" s="374" t="str">
        <f t="shared" si="91"/>
        <v>OK</v>
      </c>
      <c r="CZ63" s="373" t="str">
        <f t="shared" si="92"/>
        <v>OK</v>
      </c>
      <c r="DA63" s="373" t="str">
        <f t="shared" si="93"/>
        <v>OK</v>
      </c>
      <c r="DB63" s="373" t="str">
        <f t="shared" si="94"/>
        <v>OK</v>
      </c>
      <c r="DC63" s="373" t="str">
        <f t="shared" si="95"/>
        <v>OK</v>
      </c>
      <c r="DD63" s="373" t="str">
        <f t="shared" si="96"/>
        <v>OK</v>
      </c>
      <c r="DE63" s="373" t="str">
        <f t="shared" si="97"/>
        <v>OK</v>
      </c>
      <c r="DF63" s="374" t="str">
        <f t="shared" si="98"/>
        <v>OK</v>
      </c>
      <c r="DG63" s="373" t="str">
        <f t="shared" si="65"/>
        <v>OK</v>
      </c>
      <c r="DH63" s="373" t="str">
        <f t="shared" si="99"/>
        <v>OK</v>
      </c>
      <c r="DI63" s="373" t="str">
        <f t="shared" si="100"/>
        <v>OK</v>
      </c>
      <c r="DJ63" s="373" t="str">
        <f t="shared" si="101"/>
        <v>OK</v>
      </c>
      <c r="DK63" s="373" t="str">
        <f t="shared" si="102"/>
        <v>OK</v>
      </c>
      <c r="DL63" s="373" t="str">
        <f t="shared" si="103"/>
        <v>OK</v>
      </c>
      <c r="DM63" s="373" t="str">
        <f t="shared" si="104"/>
        <v>OK</v>
      </c>
      <c r="DN63" s="374" t="str">
        <f t="shared" si="105"/>
        <v>OK</v>
      </c>
      <c r="DO63" s="377">
        <f t="shared" si="66"/>
        <v>0</v>
      </c>
      <c r="DP63" s="376" t="str">
        <f t="shared" si="67"/>
        <v>OK</v>
      </c>
    </row>
    <row r="64" spans="2:120" hidden="1" x14ac:dyDescent="0.2">
      <c r="B64" s="105"/>
      <c r="C64" s="519" t="str">
        <f t="shared" si="38"/>
        <v>-</v>
      </c>
      <c r="D64" s="523">
        <f>D63+1</f>
        <v>41</v>
      </c>
      <c r="E64" s="529"/>
      <c r="F64" s="456"/>
      <c r="G64" s="454"/>
      <c r="H64" s="112"/>
      <c r="I64" s="455"/>
      <c r="J64" s="542"/>
      <c r="K64" s="259"/>
      <c r="L64" s="532"/>
      <c r="M64" s="491"/>
      <c r="N64" s="492"/>
      <c r="O64" s="493"/>
      <c r="P64" s="610"/>
      <c r="Q64" s="463"/>
      <c r="R64" s="492"/>
      <c r="S64" s="493"/>
      <c r="T64" s="671" t="str">
        <f t="shared" si="0"/>
        <v/>
      </c>
      <c r="U64" s="658" t="str">
        <f t="shared" si="39"/>
        <v/>
      </c>
      <c r="V64" s="150" t="str">
        <f t="shared" si="75"/>
        <v/>
      </c>
      <c r="W64" s="53" t="str">
        <f t="shared" si="76"/>
        <v/>
      </c>
      <c r="X64" s="54" t="b">
        <f t="shared" si="40"/>
        <v>0</v>
      </c>
      <c r="Y64" s="54" t="b">
        <f t="shared" si="41"/>
        <v>0</v>
      </c>
      <c r="Z64" s="54" t="b">
        <f t="shared" si="68"/>
        <v>0</v>
      </c>
      <c r="AA64" s="53" t="str">
        <f t="shared" si="42"/>
        <v/>
      </c>
      <c r="AB64" s="54" t="str">
        <f t="shared" si="3"/>
        <v/>
      </c>
      <c r="AC64" s="53" t="str">
        <f t="shared" si="4"/>
        <v/>
      </c>
      <c r="AD64" s="200" t="str">
        <f t="shared" si="5"/>
        <v/>
      </c>
      <c r="AE64" s="53" t="str">
        <f t="shared" si="71"/>
        <v/>
      </c>
      <c r="AF64" s="201" t="e">
        <f t="shared" si="77"/>
        <v>#VALUE!</v>
      </c>
      <c r="AG64" s="352" t="b">
        <f t="shared" si="73"/>
        <v>1</v>
      </c>
      <c r="AH64" s="352" t="b">
        <f t="shared" si="74"/>
        <v>0</v>
      </c>
      <c r="AI64" s="55" t="b">
        <f t="shared" si="69"/>
        <v>0</v>
      </c>
      <c r="AJ64" s="55" t="b">
        <f t="shared" si="70"/>
        <v>1</v>
      </c>
      <c r="AK64" s="55" t="b">
        <f>IF(AND(COUNTBLANK(E64:J64)=6,OR(AH65:$AH$123)),NOT(AH64))</f>
        <v>0</v>
      </c>
      <c r="AL64" s="55" t="str">
        <f t="shared" si="78"/>
        <v/>
      </c>
      <c r="AM64" s="55" t="b">
        <f t="shared" si="8"/>
        <v>1</v>
      </c>
      <c r="AN64" s="55" t="str">
        <f t="shared" si="79"/>
        <v/>
      </c>
      <c r="AO64" s="55" t="b">
        <f t="shared" si="72"/>
        <v>1</v>
      </c>
      <c r="AP64" s="353" t="str">
        <f t="shared" si="43"/>
        <v/>
      </c>
      <c r="AQ64" s="55" t="str">
        <f t="shared" si="10"/>
        <v/>
      </c>
      <c r="AR64" s="202">
        <f t="shared" si="44"/>
        <v>0</v>
      </c>
      <c r="AS64" s="202" t="str">
        <f t="shared" si="45"/>
        <v/>
      </c>
      <c r="AT64" s="656" t="str">
        <f t="shared" si="46"/>
        <v/>
      </c>
      <c r="AU64" s="656" t="str">
        <f t="shared" si="47"/>
        <v/>
      </c>
      <c r="AV64" s="656" t="str">
        <f t="shared" si="48"/>
        <v/>
      </c>
      <c r="AW64" s="842"/>
      <c r="AX64" s="844"/>
      <c r="AY64" s="487" t="str">
        <f t="shared" si="49"/>
        <v>n/a</v>
      </c>
      <c r="AZ64" s="483" t="b">
        <f t="shared" si="80"/>
        <v>0</v>
      </c>
      <c r="BA64" s="363" t="b">
        <f t="shared" si="81"/>
        <v>0</v>
      </c>
      <c r="BB64" s="363" t="b">
        <f t="shared" si="82"/>
        <v>0</v>
      </c>
      <c r="BC64" s="484" t="b">
        <f t="shared" si="83"/>
        <v>0</v>
      </c>
      <c r="BD64" s="483" t="b">
        <f t="shared" si="84"/>
        <v>0</v>
      </c>
      <c r="BE64" s="363" t="b">
        <f t="shared" si="85"/>
        <v>0</v>
      </c>
      <c r="BF64" s="484" t="b">
        <f t="shared" si="86"/>
        <v>0</v>
      </c>
      <c r="BG64" s="485" t="str">
        <f t="shared" si="50"/>
        <v/>
      </c>
      <c r="BH64" s="364" t="str">
        <f t="shared" si="51"/>
        <v/>
      </c>
      <c r="BI64" s="365" t="str">
        <f t="shared" si="52"/>
        <v/>
      </c>
      <c r="BJ64" s="366" t="str">
        <f t="shared" si="53"/>
        <v/>
      </c>
      <c r="BN64" s="90">
        <f>BN63+1</f>
        <v>41</v>
      </c>
      <c r="BO64" s="90" t="str">
        <f t="shared" si="18"/>
        <v>-</v>
      </c>
      <c r="BQ64" s="46"/>
      <c r="BR64" s="187"/>
      <c r="BS64" s="64"/>
      <c r="BT64" s="64"/>
      <c r="BU64" s="64"/>
      <c r="BV64" s="64"/>
      <c r="BW64" s="64"/>
      <c r="BX64" s="64"/>
      <c r="BY64" s="64"/>
      <c r="CA64" s="137">
        <f t="shared" si="54"/>
        <v>41</v>
      </c>
      <c r="CB64" s="394">
        <f t="shared" si="55"/>
        <v>0</v>
      </c>
      <c r="CC64" s="394">
        <f t="shared" si="56"/>
        <v>0</v>
      </c>
      <c r="CD64" s="354" t="str">
        <f t="shared" si="87"/>
        <v/>
      </c>
      <c r="CE64" s="355" t="str">
        <f t="shared" si="88"/>
        <v/>
      </c>
      <c r="CF64" s="356" t="str">
        <f t="shared" si="57"/>
        <v/>
      </c>
      <c r="CG64" s="357" t="str">
        <f t="shared" si="58"/>
        <v/>
      </c>
      <c r="CH64" s="357" t="str">
        <f t="shared" si="89"/>
        <v/>
      </c>
      <c r="CI64" s="357" t="str">
        <f t="shared" si="90"/>
        <v/>
      </c>
      <c r="CJ64" s="355" t="str">
        <f t="shared" si="59"/>
        <v/>
      </c>
      <c r="CK64" s="46"/>
      <c r="CL64" s="188"/>
      <c r="CM64" s="107"/>
      <c r="CN64" s="107"/>
      <c r="CO64" s="64"/>
      <c r="CP64" s="64"/>
      <c r="CT64" s="373" t="str">
        <f t="shared" si="60"/>
        <v>OK</v>
      </c>
      <c r="CU64" s="373" t="str">
        <f t="shared" si="61"/>
        <v>OK</v>
      </c>
      <c r="CV64" s="373" t="str">
        <f t="shared" si="62"/>
        <v>OK</v>
      </c>
      <c r="CW64" s="373" t="str">
        <f t="shared" si="63"/>
        <v>OK</v>
      </c>
      <c r="CX64" s="373" t="str">
        <f t="shared" si="64"/>
        <v>OK</v>
      </c>
      <c r="CY64" s="374" t="str">
        <f t="shared" si="91"/>
        <v>OK</v>
      </c>
      <c r="CZ64" s="373" t="str">
        <f t="shared" si="92"/>
        <v>OK</v>
      </c>
      <c r="DA64" s="373" t="str">
        <f t="shared" si="93"/>
        <v>OK</v>
      </c>
      <c r="DB64" s="373" t="str">
        <f t="shared" si="94"/>
        <v>OK</v>
      </c>
      <c r="DC64" s="373" t="str">
        <f t="shared" si="95"/>
        <v>OK</v>
      </c>
      <c r="DD64" s="373" t="str">
        <f t="shared" si="96"/>
        <v>OK</v>
      </c>
      <c r="DE64" s="373" t="str">
        <f t="shared" si="97"/>
        <v>OK</v>
      </c>
      <c r="DF64" s="374" t="str">
        <f t="shared" si="98"/>
        <v>OK</v>
      </c>
      <c r="DG64" s="373" t="str">
        <f t="shared" si="65"/>
        <v>OK</v>
      </c>
      <c r="DH64" s="373" t="str">
        <f t="shared" si="99"/>
        <v>OK</v>
      </c>
      <c r="DI64" s="373" t="str">
        <f t="shared" si="100"/>
        <v>OK</v>
      </c>
      <c r="DJ64" s="373" t="str">
        <f t="shared" si="101"/>
        <v>OK</v>
      </c>
      <c r="DK64" s="373" t="str">
        <f t="shared" si="102"/>
        <v>OK</v>
      </c>
      <c r="DL64" s="373" t="str">
        <f t="shared" si="103"/>
        <v>OK</v>
      </c>
      <c r="DM64" s="373" t="str">
        <f t="shared" si="104"/>
        <v>OK</v>
      </c>
      <c r="DN64" s="374" t="str">
        <f t="shared" si="105"/>
        <v>OK</v>
      </c>
      <c r="DO64" s="377">
        <f t="shared" si="66"/>
        <v>0</v>
      </c>
      <c r="DP64" s="376" t="str">
        <f t="shared" si="67"/>
        <v>OK</v>
      </c>
    </row>
    <row r="65" spans="2:120" hidden="1" x14ac:dyDescent="0.2">
      <c r="B65" s="105"/>
      <c r="C65" s="519" t="str">
        <f t="shared" si="38"/>
        <v>-</v>
      </c>
      <c r="D65" s="522">
        <f t="shared" ref="D65:D123" si="106">D64+1</f>
        <v>42</v>
      </c>
      <c r="E65" s="529"/>
      <c r="F65" s="456"/>
      <c r="G65" s="454"/>
      <c r="H65" s="112"/>
      <c r="I65" s="455"/>
      <c r="J65" s="542"/>
      <c r="K65" s="259"/>
      <c r="L65" s="532"/>
      <c r="M65" s="491"/>
      <c r="N65" s="492"/>
      <c r="O65" s="493"/>
      <c r="P65" s="610"/>
      <c r="Q65" s="463"/>
      <c r="R65" s="492"/>
      <c r="S65" s="493"/>
      <c r="T65" s="671" t="str">
        <f t="shared" si="0"/>
        <v/>
      </c>
      <c r="U65" s="658" t="str">
        <f t="shared" si="39"/>
        <v/>
      </c>
      <c r="V65" s="150" t="str">
        <f t="shared" si="75"/>
        <v/>
      </c>
      <c r="W65" s="53" t="str">
        <f t="shared" si="76"/>
        <v/>
      </c>
      <c r="X65" s="54" t="b">
        <f t="shared" si="40"/>
        <v>0</v>
      </c>
      <c r="Y65" s="54" t="b">
        <f t="shared" si="41"/>
        <v>0</v>
      </c>
      <c r="Z65" s="54" t="b">
        <f t="shared" si="68"/>
        <v>0</v>
      </c>
      <c r="AA65" s="53" t="str">
        <f t="shared" si="42"/>
        <v/>
      </c>
      <c r="AB65" s="54" t="str">
        <f t="shared" si="3"/>
        <v/>
      </c>
      <c r="AC65" s="53" t="str">
        <f t="shared" si="4"/>
        <v/>
      </c>
      <c r="AD65" s="200" t="str">
        <f t="shared" si="5"/>
        <v/>
      </c>
      <c r="AE65" s="53" t="str">
        <f t="shared" si="71"/>
        <v/>
      </c>
      <c r="AF65" s="201" t="e">
        <f t="shared" si="77"/>
        <v>#VALUE!</v>
      </c>
      <c r="AG65" s="352" t="b">
        <f t="shared" si="73"/>
        <v>1</v>
      </c>
      <c r="AH65" s="352" t="b">
        <f t="shared" si="74"/>
        <v>0</v>
      </c>
      <c r="AI65" s="55" t="b">
        <f t="shared" si="69"/>
        <v>0</v>
      </c>
      <c r="AJ65" s="55" t="b">
        <f t="shared" si="70"/>
        <v>1</v>
      </c>
      <c r="AK65" s="55" t="b">
        <f>IF(AND(COUNTBLANK(E65:J65)=6,OR(AH66:$AH$123)),NOT(AH65))</f>
        <v>0</v>
      </c>
      <c r="AL65" s="55" t="str">
        <f t="shared" si="78"/>
        <v/>
      </c>
      <c r="AM65" s="55" t="b">
        <f t="shared" si="8"/>
        <v>1</v>
      </c>
      <c r="AN65" s="55" t="str">
        <f t="shared" si="79"/>
        <v/>
      </c>
      <c r="AO65" s="55" t="b">
        <f t="shared" si="72"/>
        <v>1</v>
      </c>
      <c r="AP65" s="353" t="str">
        <f t="shared" si="43"/>
        <v/>
      </c>
      <c r="AQ65" s="55" t="str">
        <f t="shared" si="10"/>
        <v/>
      </c>
      <c r="AR65" s="202">
        <f t="shared" si="44"/>
        <v>0</v>
      </c>
      <c r="AS65" s="202" t="str">
        <f t="shared" si="45"/>
        <v/>
      </c>
      <c r="AT65" s="656" t="str">
        <f t="shared" si="46"/>
        <v/>
      </c>
      <c r="AU65" s="656" t="str">
        <f t="shared" si="47"/>
        <v/>
      </c>
      <c r="AV65" s="656" t="str">
        <f t="shared" si="48"/>
        <v/>
      </c>
      <c r="AW65" s="842"/>
      <c r="AX65" s="844"/>
      <c r="AY65" s="487" t="str">
        <f t="shared" si="49"/>
        <v>n/a</v>
      </c>
      <c r="AZ65" s="483" t="b">
        <f t="shared" si="80"/>
        <v>0</v>
      </c>
      <c r="BA65" s="363" t="b">
        <f t="shared" si="81"/>
        <v>0</v>
      </c>
      <c r="BB65" s="363" t="b">
        <f t="shared" si="82"/>
        <v>0</v>
      </c>
      <c r="BC65" s="484" t="b">
        <f t="shared" si="83"/>
        <v>0</v>
      </c>
      <c r="BD65" s="483" t="b">
        <f t="shared" si="84"/>
        <v>0</v>
      </c>
      <c r="BE65" s="363" t="b">
        <f t="shared" si="85"/>
        <v>0</v>
      </c>
      <c r="BF65" s="484" t="b">
        <f t="shared" si="86"/>
        <v>0</v>
      </c>
      <c r="BG65" s="485" t="str">
        <f t="shared" si="50"/>
        <v/>
      </c>
      <c r="BH65" s="364" t="str">
        <f t="shared" si="51"/>
        <v/>
      </c>
      <c r="BI65" s="365" t="str">
        <f t="shared" si="52"/>
        <v/>
      </c>
      <c r="BJ65" s="366" t="str">
        <f t="shared" si="53"/>
        <v/>
      </c>
      <c r="BN65" s="90">
        <f t="shared" ref="BN65:BN123" si="107">BN64+1</f>
        <v>42</v>
      </c>
      <c r="BO65" s="90" t="str">
        <f t="shared" si="18"/>
        <v>-</v>
      </c>
      <c r="BQ65" s="46"/>
      <c r="BR65" s="187"/>
      <c r="BS65" s="64"/>
      <c r="BT65" s="64"/>
      <c r="BU65" s="64"/>
      <c r="BV65" s="64"/>
      <c r="BW65" s="64"/>
      <c r="BX65" s="64"/>
      <c r="BY65" s="64"/>
      <c r="CA65" s="137">
        <f t="shared" si="54"/>
        <v>42</v>
      </c>
      <c r="CB65" s="394">
        <f t="shared" si="55"/>
        <v>0</v>
      </c>
      <c r="CC65" s="394">
        <f t="shared" si="56"/>
        <v>0</v>
      </c>
      <c r="CD65" s="354" t="str">
        <f t="shared" si="87"/>
        <v/>
      </c>
      <c r="CE65" s="355" t="str">
        <f t="shared" si="88"/>
        <v/>
      </c>
      <c r="CF65" s="356" t="str">
        <f t="shared" si="57"/>
        <v/>
      </c>
      <c r="CG65" s="357" t="str">
        <f t="shared" si="58"/>
        <v/>
      </c>
      <c r="CH65" s="357" t="str">
        <f t="shared" si="89"/>
        <v/>
      </c>
      <c r="CI65" s="357" t="str">
        <f t="shared" si="90"/>
        <v/>
      </c>
      <c r="CJ65" s="355" t="str">
        <f t="shared" si="59"/>
        <v/>
      </c>
      <c r="CK65" s="46"/>
      <c r="CL65" s="188"/>
      <c r="CM65" s="107"/>
      <c r="CN65" s="107"/>
      <c r="CO65" s="64"/>
      <c r="CP65" s="64"/>
      <c r="CT65" s="373" t="str">
        <f t="shared" si="60"/>
        <v>OK</v>
      </c>
      <c r="CU65" s="373" t="str">
        <f t="shared" si="61"/>
        <v>OK</v>
      </c>
      <c r="CV65" s="373" t="str">
        <f t="shared" si="62"/>
        <v>OK</v>
      </c>
      <c r="CW65" s="373" t="str">
        <f t="shared" si="63"/>
        <v>OK</v>
      </c>
      <c r="CX65" s="373" t="str">
        <f t="shared" si="64"/>
        <v>OK</v>
      </c>
      <c r="CY65" s="374" t="str">
        <f t="shared" si="91"/>
        <v>OK</v>
      </c>
      <c r="CZ65" s="373" t="str">
        <f t="shared" si="92"/>
        <v>OK</v>
      </c>
      <c r="DA65" s="373" t="str">
        <f t="shared" si="93"/>
        <v>OK</v>
      </c>
      <c r="DB65" s="373" t="str">
        <f t="shared" si="94"/>
        <v>OK</v>
      </c>
      <c r="DC65" s="373" t="str">
        <f t="shared" si="95"/>
        <v>OK</v>
      </c>
      <c r="DD65" s="373" t="str">
        <f t="shared" si="96"/>
        <v>OK</v>
      </c>
      <c r="DE65" s="373" t="str">
        <f t="shared" si="97"/>
        <v>OK</v>
      </c>
      <c r="DF65" s="374" t="str">
        <f t="shared" si="98"/>
        <v>OK</v>
      </c>
      <c r="DG65" s="373" t="str">
        <f t="shared" si="65"/>
        <v>OK</v>
      </c>
      <c r="DH65" s="373" t="str">
        <f t="shared" si="99"/>
        <v>OK</v>
      </c>
      <c r="DI65" s="373" t="str">
        <f t="shared" si="100"/>
        <v>OK</v>
      </c>
      <c r="DJ65" s="373" t="str">
        <f t="shared" si="101"/>
        <v>OK</v>
      </c>
      <c r="DK65" s="373" t="str">
        <f t="shared" si="102"/>
        <v>OK</v>
      </c>
      <c r="DL65" s="373" t="str">
        <f t="shared" si="103"/>
        <v>OK</v>
      </c>
      <c r="DM65" s="373" t="str">
        <f t="shared" si="104"/>
        <v>OK</v>
      </c>
      <c r="DN65" s="374" t="str">
        <f t="shared" si="105"/>
        <v>OK</v>
      </c>
      <c r="DO65" s="377">
        <f t="shared" si="66"/>
        <v>0</v>
      </c>
      <c r="DP65" s="376" t="str">
        <f t="shared" si="67"/>
        <v>OK</v>
      </c>
    </row>
    <row r="66" spans="2:120" hidden="1" x14ac:dyDescent="0.2">
      <c r="B66" s="105"/>
      <c r="C66" s="519" t="str">
        <f t="shared" si="38"/>
        <v>-</v>
      </c>
      <c r="D66" s="524">
        <f t="shared" si="106"/>
        <v>43</v>
      </c>
      <c r="E66" s="529"/>
      <c r="F66" s="456"/>
      <c r="G66" s="454"/>
      <c r="H66" s="112"/>
      <c r="I66" s="455"/>
      <c r="J66" s="542"/>
      <c r="K66" s="259"/>
      <c r="L66" s="532"/>
      <c r="M66" s="491"/>
      <c r="N66" s="492"/>
      <c r="O66" s="493"/>
      <c r="P66" s="610"/>
      <c r="Q66" s="463"/>
      <c r="R66" s="492"/>
      <c r="S66" s="493"/>
      <c r="T66" s="671" t="str">
        <f t="shared" si="0"/>
        <v/>
      </c>
      <c r="U66" s="658" t="str">
        <f t="shared" si="39"/>
        <v/>
      </c>
      <c r="V66" s="150" t="str">
        <f t="shared" si="75"/>
        <v/>
      </c>
      <c r="W66" s="53" t="str">
        <f t="shared" si="76"/>
        <v/>
      </c>
      <c r="X66" s="54" t="b">
        <f t="shared" si="40"/>
        <v>0</v>
      </c>
      <c r="Y66" s="54" t="b">
        <f t="shared" si="41"/>
        <v>0</v>
      </c>
      <c r="Z66" s="54" t="b">
        <f t="shared" si="68"/>
        <v>0</v>
      </c>
      <c r="AA66" s="53" t="str">
        <f t="shared" si="42"/>
        <v/>
      </c>
      <c r="AB66" s="54" t="str">
        <f t="shared" si="3"/>
        <v/>
      </c>
      <c r="AC66" s="53" t="str">
        <f t="shared" si="4"/>
        <v/>
      </c>
      <c r="AD66" s="200" t="str">
        <f t="shared" si="5"/>
        <v/>
      </c>
      <c r="AE66" s="53" t="str">
        <f t="shared" si="71"/>
        <v/>
      </c>
      <c r="AF66" s="201" t="e">
        <f t="shared" si="77"/>
        <v>#VALUE!</v>
      </c>
      <c r="AG66" s="352" t="b">
        <f t="shared" si="73"/>
        <v>1</v>
      </c>
      <c r="AH66" s="352" t="b">
        <f t="shared" si="74"/>
        <v>0</v>
      </c>
      <c r="AI66" s="55" t="b">
        <f t="shared" si="69"/>
        <v>0</v>
      </c>
      <c r="AJ66" s="55" t="b">
        <f t="shared" si="70"/>
        <v>1</v>
      </c>
      <c r="AK66" s="55" t="b">
        <f>IF(AND(COUNTBLANK(E66:J66)=6,OR(AH67:$AH$123)),NOT(AH66))</f>
        <v>0</v>
      </c>
      <c r="AL66" s="55" t="str">
        <f t="shared" si="78"/>
        <v/>
      </c>
      <c r="AM66" s="55" t="b">
        <f t="shared" si="8"/>
        <v>1</v>
      </c>
      <c r="AN66" s="55" t="str">
        <f t="shared" si="79"/>
        <v/>
      </c>
      <c r="AO66" s="55" t="b">
        <f t="shared" si="72"/>
        <v>1</v>
      </c>
      <c r="AP66" s="353" t="str">
        <f t="shared" si="43"/>
        <v/>
      </c>
      <c r="AQ66" s="55" t="str">
        <f t="shared" si="10"/>
        <v/>
      </c>
      <c r="AR66" s="202">
        <f t="shared" si="44"/>
        <v>0</v>
      </c>
      <c r="AS66" s="202" t="str">
        <f t="shared" si="45"/>
        <v/>
      </c>
      <c r="AT66" s="656" t="str">
        <f t="shared" si="46"/>
        <v/>
      </c>
      <c r="AU66" s="656" t="str">
        <f t="shared" si="47"/>
        <v/>
      </c>
      <c r="AV66" s="656" t="str">
        <f t="shared" si="48"/>
        <v/>
      </c>
      <c r="AW66" s="842"/>
      <c r="AX66" s="844"/>
      <c r="AY66" s="487" t="str">
        <f t="shared" si="49"/>
        <v>n/a</v>
      </c>
      <c r="AZ66" s="483" t="b">
        <f t="shared" si="80"/>
        <v>0</v>
      </c>
      <c r="BA66" s="363" t="b">
        <f t="shared" si="81"/>
        <v>0</v>
      </c>
      <c r="BB66" s="363" t="b">
        <f t="shared" si="82"/>
        <v>0</v>
      </c>
      <c r="BC66" s="484" t="b">
        <f t="shared" si="83"/>
        <v>0</v>
      </c>
      <c r="BD66" s="483" t="b">
        <f t="shared" si="84"/>
        <v>0</v>
      </c>
      <c r="BE66" s="363" t="b">
        <f t="shared" si="85"/>
        <v>0</v>
      </c>
      <c r="BF66" s="484" t="b">
        <f t="shared" si="86"/>
        <v>0</v>
      </c>
      <c r="BG66" s="485" t="str">
        <f t="shared" si="50"/>
        <v/>
      </c>
      <c r="BH66" s="364" t="str">
        <f t="shared" si="51"/>
        <v/>
      </c>
      <c r="BI66" s="365" t="str">
        <f t="shared" si="52"/>
        <v/>
      </c>
      <c r="BJ66" s="366" t="str">
        <f t="shared" si="53"/>
        <v/>
      </c>
      <c r="BN66" s="90">
        <f t="shared" si="107"/>
        <v>43</v>
      </c>
      <c r="BO66" s="90" t="str">
        <f t="shared" si="18"/>
        <v>-</v>
      </c>
      <c r="BQ66" s="46"/>
      <c r="BR66" s="187"/>
      <c r="BS66" s="64"/>
      <c r="BT66" s="64"/>
      <c r="BU66" s="64"/>
      <c r="BV66" s="64"/>
      <c r="BW66" s="64"/>
      <c r="BX66" s="64"/>
      <c r="BY66" s="64"/>
      <c r="CA66" s="137">
        <f t="shared" si="54"/>
        <v>43</v>
      </c>
      <c r="CB66" s="394">
        <f t="shared" si="55"/>
        <v>0</v>
      </c>
      <c r="CC66" s="394">
        <f t="shared" si="56"/>
        <v>0</v>
      </c>
      <c r="CD66" s="354" t="str">
        <f t="shared" si="87"/>
        <v/>
      </c>
      <c r="CE66" s="355" t="str">
        <f t="shared" si="88"/>
        <v/>
      </c>
      <c r="CF66" s="356" t="str">
        <f t="shared" si="57"/>
        <v/>
      </c>
      <c r="CG66" s="357" t="str">
        <f t="shared" si="58"/>
        <v/>
      </c>
      <c r="CH66" s="357" t="str">
        <f t="shared" si="89"/>
        <v/>
      </c>
      <c r="CI66" s="357" t="str">
        <f t="shared" si="90"/>
        <v/>
      </c>
      <c r="CJ66" s="355" t="str">
        <f t="shared" si="59"/>
        <v/>
      </c>
      <c r="CK66" s="46"/>
      <c r="CL66" s="188"/>
      <c r="CM66" s="107"/>
      <c r="CN66" s="107"/>
      <c r="CO66" s="64"/>
      <c r="CP66" s="64"/>
      <c r="CT66" s="373" t="str">
        <f t="shared" si="60"/>
        <v>OK</v>
      </c>
      <c r="CU66" s="373" t="str">
        <f t="shared" si="61"/>
        <v>OK</v>
      </c>
      <c r="CV66" s="373" t="str">
        <f t="shared" si="62"/>
        <v>OK</v>
      </c>
      <c r="CW66" s="373" t="str">
        <f t="shared" si="63"/>
        <v>OK</v>
      </c>
      <c r="CX66" s="373" t="str">
        <f t="shared" si="64"/>
        <v>OK</v>
      </c>
      <c r="CY66" s="374" t="str">
        <f t="shared" si="91"/>
        <v>OK</v>
      </c>
      <c r="CZ66" s="373" t="str">
        <f t="shared" si="92"/>
        <v>OK</v>
      </c>
      <c r="DA66" s="373" t="str">
        <f t="shared" si="93"/>
        <v>OK</v>
      </c>
      <c r="DB66" s="373" t="str">
        <f t="shared" si="94"/>
        <v>OK</v>
      </c>
      <c r="DC66" s="373" t="str">
        <f t="shared" si="95"/>
        <v>OK</v>
      </c>
      <c r="DD66" s="373" t="str">
        <f t="shared" si="96"/>
        <v>OK</v>
      </c>
      <c r="DE66" s="373" t="str">
        <f t="shared" si="97"/>
        <v>OK</v>
      </c>
      <c r="DF66" s="374" t="str">
        <f t="shared" si="98"/>
        <v>OK</v>
      </c>
      <c r="DG66" s="373" t="str">
        <f t="shared" si="65"/>
        <v>OK</v>
      </c>
      <c r="DH66" s="373" t="str">
        <f t="shared" si="99"/>
        <v>OK</v>
      </c>
      <c r="DI66" s="373" t="str">
        <f t="shared" si="100"/>
        <v>OK</v>
      </c>
      <c r="DJ66" s="373" t="str">
        <f t="shared" si="101"/>
        <v>OK</v>
      </c>
      <c r="DK66" s="373" t="str">
        <f t="shared" si="102"/>
        <v>OK</v>
      </c>
      <c r="DL66" s="373" t="str">
        <f t="shared" si="103"/>
        <v>OK</v>
      </c>
      <c r="DM66" s="373" t="str">
        <f t="shared" si="104"/>
        <v>OK</v>
      </c>
      <c r="DN66" s="374" t="str">
        <f t="shared" si="105"/>
        <v>OK</v>
      </c>
      <c r="DO66" s="377">
        <f t="shared" si="66"/>
        <v>0</v>
      </c>
      <c r="DP66" s="376" t="str">
        <f t="shared" si="67"/>
        <v>OK</v>
      </c>
    </row>
    <row r="67" spans="2:120" hidden="1" x14ac:dyDescent="0.2">
      <c r="B67" s="105"/>
      <c r="C67" s="519" t="str">
        <f t="shared" si="38"/>
        <v>-</v>
      </c>
      <c r="D67" s="524">
        <f t="shared" si="106"/>
        <v>44</v>
      </c>
      <c r="E67" s="529"/>
      <c r="F67" s="456"/>
      <c r="G67" s="454"/>
      <c r="H67" s="112"/>
      <c r="I67" s="455"/>
      <c r="J67" s="542"/>
      <c r="K67" s="259"/>
      <c r="L67" s="532"/>
      <c r="M67" s="491"/>
      <c r="N67" s="492"/>
      <c r="O67" s="493"/>
      <c r="P67" s="610"/>
      <c r="Q67" s="463"/>
      <c r="R67" s="492"/>
      <c r="S67" s="493"/>
      <c r="T67" s="671" t="str">
        <f t="shared" si="0"/>
        <v/>
      </c>
      <c r="U67" s="658" t="str">
        <f t="shared" si="39"/>
        <v/>
      </c>
      <c r="V67" s="150" t="str">
        <f t="shared" si="75"/>
        <v/>
      </c>
      <c r="W67" s="53" t="str">
        <f t="shared" si="76"/>
        <v/>
      </c>
      <c r="X67" s="54" t="b">
        <f t="shared" si="40"/>
        <v>0</v>
      </c>
      <c r="Y67" s="54" t="b">
        <f t="shared" si="41"/>
        <v>0</v>
      </c>
      <c r="Z67" s="54" t="b">
        <f t="shared" si="68"/>
        <v>0</v>
      </c>
      <c r="AA67" s="53" t="str">
        <f t="shared" si="42"/>
        <v/>
      </c>
      <c r="AB67" s="54" t="str">
        <f t="shared" si="3"/>
        <v/>
      </c>
      <c r="AC67" s="53" t="str">
        <f t="shared" si="4"/>
        <v/>
      </c>
      <c r="AD67" s="200" t="str">
        <f t="shared" si="5"/>
        <v/>
      </c>
      <c r="AE67" s="53" t="str">
        <f t="shared" si="71"/>
        <v/>
      </c>
      <c r="AF67" s="201" t="e">
        <f t="shared" si="77"/>
        <v>#VALUE!</v>
      </c>
      <c r="AG67" s="352" t="b">
        <f t="shared" si="73"/>
        <v>1</v>
      </c>
      <c r="AH67" s="352" t="b">
        <f t="shared" si="74"/>
        <v>0</v>
      </c>
      <c r="AI67" s="55" t="b">
        <f t="shared" si="69"/>
        <v>0</v>
      </c>
      <c r="AJ67" s="55" t="b">
        <f t="shared" si="70"/>
        <v>1</v>
      </c>
      <c r="AK67" s="55" t="b">
        <f>IF(AND(COUNTBLANK(E67:J67)=6,OR(AH68:$AH$123)),NOT(AH67))</f>
        <v>0</v>
      </c>
      <c r="AL67" s="55" t="str">
        <f t="shared" si="78"/>
        <v/>
      </c>
      <c r="AM67" s="55" t="b">
        <f t="shared" si="8"/>
        <v>1</v>
      </c>
      <c r="AN67" s="55" t="str">
        <f t="shared" si="79"/>
        <v/>
      </c>
      <c r="AO67" s="55" t="b">
        <f t="shared" si="72"/>
        <v>1</v>
      </c>
      <c r="AP67" s="353" t="str">
        <f t="shared" si="43"/>
        <v/>
      </c>
      <c r="AQ67" s="55" t="str">
        <f t="shared" si="10"/>
        <v/>
      </c>
      <c r="AR67" s="202">
        <f t="shared" si="44"/>
        <v>0</v>
      </c>
      <c r="AS67" s="202" t="str">
        <f t="shared" si="45"/>
        <v/>
      </c>
      <c r="AT67" s="656" t="str">
        <f t="shared" si="46"/>
        <v/>
      </c>
      <c r="AU67" s="656" t="str">
        <f t="shared" si="47"/>
        <v/>
      </c>
      <c r="AV67" s="656" t="str">
        <f t="shared" si="48"/>
        <v/>
      </c>
      <c r="AW67" s="842"/>
      <c r="AX67" s="844"/>
      <c r="AY67" s="487" t="str">
        <f t="shared" si="49"/>
        <v>n/a</v>
      </c>
      <c r="AZ67" s="483" t="b">
        <f t="shared" si="80"/>
        <v>0</v>
      </c>
      <c r="BA67" s="363" t="b">
        <f t="shared" si="81"/>
        <v>0</v>
      </c>
      <c r="BB67" s="363" t="b">
        <f t="shared" si="82"/>
        <v>0</v>
      </c>
      <c r="BC67" s="484" t="b">
        <f t="shared" si="83"/>
        <v>0</v>
      </c>
      <c r="BD67" s="483" t="b">
        <f t="shared" si="84"/>
        <v>0</v>
      </c>
      <c r="BE67" s="363" t="b">
        <f t="shared" si="85"/>
        <v>0</v>
      </c>
      <c r="BF67" s="484" t="b">
        <f t="shared" si="86"/>
        <v>0</v>
      </c>
      <c r="BG67" s="485" t="str">
        <f t="shared" si="50"/>
        <v/>
      </c>
      <c r="BH67" s="364" t="str">
        <f t="shared" si="51"/>
        <v/>
      </c>
      <c r="BI67" s="365" t="str">
        <f t="shared" si="52"/>
        <v/>
      </c>
      <c r="BJ67" s="366" t="str">
        <f t="shared" si="53"/>
        <v/>
      </c>
      <c r="BN67" s="90">
        <f t="shared" si="107"/>
        <v>44</v>
      </c>
      <c r="BO67" s="90" t="str">
        <f t="shared" si="18"/>
        <v>-</v>
      </c>
      <c r="BQ67" s="46"/>
      <c r="BR67" s="187"/>
      <c r="BS67" s="64"/>
      <c r="BT67" s="64"/>
      <c r="BU67" s="64"/>
      <c r="BV67" s="64"/>
      <c r="BW67" s="64"/>
      <c r="BX67" s="64"/>
      <c r="BY67" s="64"/>
      <c r="CA67" s="137">
        <f t="shared" si="54"/>
        <v>44</v>
      </c>
      <c r="CB67" s="394">
        <f t="shared" si="55"/>
        <v>0</v>
      </c>
      <c r="CC67" s="394">
        <f t="shared" si="56"/>
        <v>0</v>
      </c>
      <c r="CD67" s="354" t="str">
        <f t="shared" si="87"/>
        <v/>
      </c>
      <c r="CE67" s="355" t="str">
        <f t="shared" si="88"/>
        <v/>
      </c>
      <c r="CF67" s="356" t="str">
        <f t="shared" si="57"/>
        <v/>
      </c>
      <c r="CG67" s="357" t="str">
        <f t="shared" si="58"/>
        <v/>
      </c>
      <c r="CH67" s="357" t="str">
        <f t="shared" si="89"/>
        <v/>
      </c>
      <c r="CI67" s="357" t="str">
        <f t="shared" si="90"/>
        <v/>
      </c>
      <c r="CJ67" s="355" t="str">
        <f t="shared" si="59"/>
        <v/>
      </c>
      <c r="CK67" s="46"/>
      <c r="CL67" s="188"/>
      <c r="CM67" s="107"/>
      <c r="CN67" s="107"/>
      <c r="CO67" s="64"/>
      <c r="CP67" s="64"/>
      <c r="CT67" s="373" t="str">
        <f t="shared" si="60"/>
        <v>OK</v>
      </c>
      <c r="CU67" s="373" t="str">
        <f t="shared" si="61"/>
        <v>OK</v>
      </c>
      <c r="CV67" s="373" t="str">
        <f t="shared" si="62"/>
        <v>OK</v>
      </c>
      <c r="CW67" s="373" t="str">
        <f t="shared" si="63"/>
        <v>OK</v>
      </c>
      <c r="CX67" s="373" t="str">
        <f t="shared" si="64"/>
        <v>OK</v>
      </c>
      <c r="CY67" s="374" t="str">
        <f t="shared" si="91"/>
        <v>OK</v>
      </c>
      <c r="CZ67" s="373" t="str">
        <f t="shared" si="92"/>
        <v>OK</v>
      </c>
      <c r="DA67" s="373" t="str">
        <f t="shared" si="93"/>
        <v>OK</v>
      </c>
      <c r="DB67" s="373" t="str">
        <f t="shared" si="94"/>
        <v>OK</v>
      </c>
      <c r="DC67" s="373" t="str">
        <f t="shared" si="95"/>
        <v>OK</v>
      </c>
      <c r="DD67" s="373" t="str">
        <f t="shared" si="96"/>
        <v>OK</v>
      </c>
      <c r="DE67" s="373" t="str">
        <f t="shared" si="97"/>
        <v>OK</v>
      </c>
      <c r="DF67" s="374" t="str">
        <f t="shared" si="98"/>
        <v>OK</v>
      </c>
      <c r="DG67" s="373" t="str">
        <f t="shared" si="65"/>
        <v>OK</v>
      </c>
      <c r="DH67" s="373" t="str">
        <f t="shared" si="99"/>
        <v>OK</v>
      </c>
      <c r="DI67" s="373" t="str">
        <f t="shared" si="100"/>
        <v>OK</v>
      </c>
      <c r="DJ67" s="373" t="str">
        <f t="shared" si="101"/>
        <v>OK</v>
      </c>
      <c r="DK67" s="373" t="str">
        <f t="shared" si="102"/>
        <v>OK</v>
      </c>
      <c r="DL67" s="373" t="str">
        <f t="shared" si="103"/>
        <v>OK</v>
      </c>
      <c r="DM67" s="373" t="str">
        <f t="shared" si="104"/>
        <v>OK</v>
      </c>
      <c r="DN67" s="374" t="str">
        <f t="shared" si="105"/>
        <v>OK</v>
      </c>
      <c r="DO67" s="377">
        <f t="shared" si="66"/>
        <v>0</v>
      </c>
      <c r="DP67" s="376" t="str">
        <f t="shared" si="67"/>
        <v>OK</v>
      </c>
    </row>
    <row r="68" spans="2:120" hidden="1" x14ac:dyDescent="0.2">
      <c r="B68" s="105"/>
      <c r="C68" s="519" t="str">
        <f t="shared" si="38"/>
        <v>-</v>
      </c>
      <c r="D68" s="523">
        <f t="shared" si="106"/>
        <v>45</v>
      </c>
      <c r="E68" s="529"/>
      <c r="F68" s="456"/>
      <c r="G68" s="454"/>
      <c r="H68" s="112"/>
      <c r="I68" s="455"/>
      <c r="J68" s="542"/>
      <c r="K68" s="259"/>
      <c r="L68" s="534"/>
      <c r="M68" s="491"/>
      <c r="N68" s="492"/>
      <c r="O68" s="493"/>
      <c r="P68" s="610"/>
      <c r="Q68" s="463"/>
      <c r="R68" s="492"/>
      <c r="S68" s="493"/>
      <c r="T68" s="671" t="str">
        <f t="shared" si="0"/>
        <v/>
      </c>
      <c r="U68" s="658" t="str">
        <f t="shared" si="39"/>
        <v/>
      </c>
      <c r="V68" s="150" t="str">
        <f t="shared" si="75"/>
        <v/>
      </c>
      <c r="W68" s="53" t="str">
        <f t="shared" si="76"/>
        <v/>
      </c>
      <c r="X68" s="54" t="b">
        <f t="shared" si="40"/>
        <v>0</v>
      </c>
      <c r="Y68" s="54" t="b">
        <f t="shared" si="41"/>
        <v>0</v>
      </c>
      <c r="Z68" s="54" t="b">
        <f t="shared" si="68"/>
        <v>0</v>
      </c>
      <c r="AA68" s="53" t="str">
        <f t="shared" si="42"/>
        <v/>
      </c>
      <c r="AB68" s="54" t="str">
        <f t="shared" si="3"/>
        <v/>
      </c>
      <c r="AC68" s="53" t="str">
        <f t="shared" si="4"/>
        <v/>
      </c>
      <c r="AD68" s="200" t="str">
        <f t="shared" si="5"/>
        <v/>
      </c>
      <c r="AE68" s="53" t="str">
        <f t="shared" si="71"/>
        <v/>
      </c>
      <c r="AF68" s="201" t="e">
        <f t="shared" si="77"/>
        <v>#VALUE!</v>
      </c>
      <c r="AG68" s="352" t="b">
        <f t="shared" si="73"/>
        <v>1</v>
      </c>
      <c r="AH68" s="352" t="b">
        <f t="shared" si="74"/>
        <v>0</v>
      </c>
      <c r="AI68" s="55" t="b">
        <f t="shared" si="69"/>
        <v>0</v>
      </c>
      <c r="AJ68" s="55" t="b">
        <f t="shared" si="70"/>
        <v>1</v>
      </c>
      <c r="AK68" s="55" t="b">
        <f>IF(AND(COUNTBLANK(E68:J68)=6,OR(AH69:$AH$123)),NOT(AH68))</f>
        <v>0</v>
      </c>
      <c r="AL68" s="55" t="str">
        <f t="shared" si="78"/>
        <v/>
      </c>
      <c r="AM68" s="55" t="b">
        <f t="shared" si="8"/>
        <v>1</v>
      </c>
      <c r="AN68" s="55" t="str">
        <f t="shared" si="79"/>
        <v/>
      </c>
      <c r="AO68" s="55" t="b">
        <f t="shared" si="72"/>
        <v>1</v>
      </c>
      <c r="AP68" s="353" t="str">
        <f t="shared" si="43"/>
        <v/>
      </c>
      <c r="AQ68" s="55" t="str">
        <f t="shared" si="10"/>
        <v/>
      </c>
      <c r="AR68" s="202">
        <f t="shared" si="44"/>
        <v>0</v>
      </c>
      <c r="AS68" s="202" t="str">
        <f t="shared" si="45"/>
        <v/>
      </c>
      <c r="AT68" s="656" t="str">
        <f t="shared" si="46"/>
        <v/>
      </c>
      <c r="AU68" s="656" t="str">
        <f t="shared" si="47"/>
        <v/>
      </c>
      <c r="AV68" s="656" t="str">
        <f t="shared" si="48"/>
        <v/>
      </c>
      <c r="AW68" s="842"/>
      <c r="AX68" s="844"/>
      <c r="AY68" s="487" t="str">
        <f t="shared" si="49"/>
        <v>n/a</v>
      </c>
      <c r="AZ68" s="483" t="b">
        <f t="shared" si="80"/>
        <v>0</v>
      </c>
      <c r="BA68" s="363" t="b">
        <f t="shared" si="81"/>
        <v>0</v>
      </c>
      <c r="BB68" s="363" t="b">
        <f t="shared" si="82"/>
        <v>0</v>
      </c>
      <c r="BC68" s="484" t="b">
        <f t="shared" si="83"/>
        <v>0</v>
      </c>
      <c r="BD68" s="483" t="b">
        <f t="shared" si="84"/>
        <v>0</v>
      </c>
      <c r="BE68" s="363" t="b">
        <f t="shared" si="85"/>
        <v>0</v>
      </c>
      <c r="BF68" s="484" t="b">
        <f t="shared" si="86"/>
        <v>0</v>
      </c>
      <c r="BG68" s="485" t="str">
        <f t="shared" si="50"/>
        <v/>
      </c>
      <c r="BH68" s="364" t="str">
        <f t="shared" si="51"/>
        <v/>
      </c>
      <c r="BI68" s="365" t="str">
        <f t="shared" si="52"/>
        <v/>
      </c>
      <c r="BJ68" s="366" t="str">
        <f t="shared" si="53"/>
        <v/>
      </c>
      <c r="BN68" s="90">
        <f t="shared" si="107"/>
        <v>45</v>
      </c>
      <c r="BO68" s="90" t="str">
        <f t="shared" si="18"/>
        <v>-</v>
      </c>
      <c r="BQ68" s="46"/>
      <c r="BR68" s="187"/>
      <c r="BS68" s="64"/>
      <c r="BT68" s="64"/>
      <c r="BU68" s="64"/>
      <c r="BV68" s="64"/>
      <c r="BW68" s="64"/>
      <c r="BX68" s="64"/>
      <c r="BY68" s="64"/>
      <c r="CA68" s="137">
        <f t="shared" si="54"/>
        <v>45</v>
      </c>
      <c r="CB68" s="394">
        <f t="shared" si="55"/>
        <v>0</v>
      </c>
      <c r="CC68" s="394">
        <f t="shared" si="56"/>
        <v>0</v>
      </c>
      <c r="CD68" s="354" t="str">
        <f t="shared" si="87"/>
        <v/>
      </c>
      <c r="CE68" s="355" t="str">
        <f t="shared" si="88"/>
        <v/>
      </c>
      <c r="CF68" s="356" t="str">
        <f t="shared" si="57"/>
        <v/>
      </c>
      <c r="CG68" s="357" t="str">
        <f t="shared" si="58"/>
        <v/>
      </c>
      <c r="CH68" s="357" t="str">
        <f t="shared" si="89"/>
        <v/>
      </c>
      <c r="CI68" s="357" t="str">
        <f t="shared" si="90"/>
        <v/>
      </c>
      <c r="CJ68" s="355" t="str">
        <f t="shared" si="59"/>
        <v/>
      </c>
      <c r="CK68" s="46"/>
      <c r="CL68" s="188"/>
      <c r="CM68" s="107"/>
      <c r="CN68" s="107"/>
      <c r="CO68" s="64"/>
      <c r="CP68" s="64"/>
      <c r="CT68" s="373" t="str">
        <f t="shared" si="60"/>
        <v>OK</v>
      </c>
      <c r="CU68" s="373" t="str">
        <f t="shared" si="61"/>
        <v>OK</v>
      </c>
      <c r="CV68" s="373" t="str">
        <f t="shared" si="62"/>
        <v>OK</v>
      </c>
      <c r="CW68" s="373" t="str">
        <f t="shared" si="63"/>
        <v>OK</v>
      </c>
      <c r="CX68" s="373" t="str">
        <f t="shared" si="64"/>
        <v>OK</v>
      </c>
      <c r="CY68" s="374" t="str">
        <f t="shared" si="91"/>
        <v>OK</v>
      </c>
      <c r="CZ68" s="373" t="str">
        <f t="shared" si="92"/>
        <v>OK</v>
      </c>
      <c r="DA68" s="373" t="str">
        <f t="shared" si="93"/>
        <v>OK</v>
      </c>
      <c r="DB68" s="373" t="str">
        <f t="shared" si="94"/>
        <v>OK</v>
      </c>
      <c r="DC68" s="373" t="str">
        <f t="shared" si="95"/>
        <v>OK</v>
      </c>
      <c r="DD68" s="373" t="str">
        <f t="shared" si="96"/>
        <v>OK</v>
      </c>
      <c r="DE68" s="373" t="str">
        <f t="shared" si="97"/>
        <v>OK</v>
      </c>
      <c r="DF68" s="374" t="str">
        <f t="shared" si="98"/>
        <v>OK</v>
      </c>
      <c r="DG68" s="373" t="str">
        <f t="shared" si="65"/>
        <v>OK</v>
      </c>
      <c r="DH68" s="373" t="str">
        <f t="shared" si="99"/>
        <v>OK</v>
      </c>
      <c r="DI68" s="373" t="str">
        <f t="shared" si="100"/>
        <v>OK</v>
      </c>
      <c r="DJ68" s="373" t="str">
        <f t="shared" si="101"/>
        <v>OK</v>
      </c>
      <c r="DK68" s="373" t="str">
        <f t="shared" si="102"/>
        <v>OK</v>
      </c>
      <c r="DL68" s="373" t="str">
        <f t="shared" si="103"/>
        <v>OK</v>
      </c>
      <c r="DM68" s="373" t="str">
        <f t="shared" si="104"/>
        <v>OK</v>
      </c>
      <c r="DN68" s="374" t="str">
        <f t="shared" si="105"/>
        <v>OK</v>
      </c>
      <c r="DO68" s="377">
        <f t="shared" si="66"/>
        <v>0</v>
      </c>
      <c r="DP68" s="376" t="str">
        <f t="shared" si="67"/>
        <v>OK</v>
      </c>
    </row>
    <row r="69" spans="2:120" hidden="1" x14ac:dyDescent="0.2">
      <c r="B69" s="105"/>
      <c r="C69" s="519" t="str">
        <f t="shared" si="38"/>
        <v>-</v>
      </c>
      <c r="D69" s="522">
        <f t="shared" si="106"/>
        <v>46</v>
      </c>
      <c r="E69" s="529"/>
      <c r="F69" s="456"/>
      <c r="G69" s="454"/>
      <c r="H69" s="112"/>
      <c r="I69" s="455"/>
      <c r="J69" s="542"/>
      <c r="K69" s="259"/>
      <c r="L69" s="532"/>
      <c r="M69" s="491"/>
      <c r="N69" s="492"/>
      <c r="O69" s="493"/>
      <c r="P69" s="610"/>
      <c r="Q69" s="463"/>
      <c r="R69" s="492"/>
      <c r="S69" s="493"/>
      <c r="T69" s="671" t="str">
        <f t="shared" si="0"/>
        <v/>
      </c>
      <c r="U69" s="658" t="str">
        <f t="shared" si="39"/>
        <v/>
      </c>
      <c r="V69" s="150" t="str">
        <f t="shared" si="75"/>
        <v/>
      </c>
      <c r="W69" s="53" t="str">
        <f t="shared" si="76"/>
        <v/>
      </c>
      <c r="X69" s="54" t="b">
        <f t="shared" si="40"/>
        <v>0</v>
      </c>
      <c r="Y69" s="54" t="b">
        <f t="shared" si="41"/>
        <v>0</v>
      </c>
      <c r="Z69" s="54" t="b">
        <f t="shared" si="68"/>
        <v>0</v>
      </c>
      <c r="AA69" s="53" t="str">
        <f t="shared" si="42"/>
        <v/>
      </c>
      <c r="AB69" s="54" t="str">
        <f t="shared" si="3"/>
        <v/>
      </c>
      <c r="AC69" s="53" t="str">
        <f t="shared" si="4"/>
        <v/>
      </c>
      <c r="AD69" s="200" t="str">
        <f t="shared" si="5"/>
        <v/>
      </c>
      <c r="AE69" s="53" t="str">
        <f t="shared" si="71"/>
        <v/>
      </c>
      <c r="AF69" s="201" t="e">
        <f t="shared" si="77"/>
        <v>#VALUE!</v>
      </c>
      <c r="AG69" s="352" t="b">
        <f t="shared" si="73"/>
        <v>1</v>
      </c>
      <c r="AH69" s="352" t="b">
        <f t="shared" si="74"/>
        <v>0</v>
      </c>
      <c r="AI69" s="55" t="b">
        <f t="shared" si="69"/>
        <v>0</v>
      </c>
      <c r="AJ69" s="55" t="b">
        <f t="shared" si="70"/>
        <v>1</v>
      </c>
      <c r="AK69" s="55" t="b">
        <f>IF(AND(COUNTBLANK(E69:J69)=6,OR(AH70:$AH$123)),NOT(AH69))</f>
        <v>0</v>
      </c>
      <c r="AL69" s="55" t="str">
        <f t="shared" si="78"/>
        <v/>
      </c>
      <c r="AM69" s="55" t="b">
        <f t="shared" si="8"/>
        <v>1</v>
      </c>
      <c r="AN69" s="55" t="str">
        <f t="shared" si="79"/>
        <v/>
      </c>
      <c r="AO69" s="55" t="b">
        <f t="shared" si="72"/>
        <v>1</v>
      </c>
      <c r="AP69" s="353" t="str">
        <f t="shared" si="43"/>
        <v/>
      </c>
      <c r="AQ69" s="55" t="str">
        <f t="shared" si="10"/>
        <v/>
      </c>
      <c r="AR69" s="202">
        <f t="shared" si="44"/>
        <v>0</v>
      </c>
      <c r="AS69" s="202" t="str">
        <f t="shared" si="45"/>
        <v/>
      </c>
      <c r="AT69" s="656" t="str">
        <f t="shared" si="46"/>
        <v/>
      </c>
      <c r="AU69" s="656" t="str">
        <f t="shared" si="47"/>
        <v/>
      </c>
      <c r="AV69" s="656" t="str">
        <f t="shared" si="48"/>
        <v/>
      </c>
      <c r="AW69" s="842"/>
      <c r="AX69" s="844"/>
      <c r="AY69" s="487" t="str">
        <f t="shared" si="49"/>
        <v>n/a</v>
      </c>
      <c r="AZ69" s="483" t="b">
        <f t="shared" si="80"/>
        <v>0</v>
      </c>
      <c r="BA69" s="363" t="b">
        <f t="shared" si="81"/>
        <v>0</v>
      </c>
      <c r="BB69" s="363" t="b">
        <f t="shared" si="82"/>
        <v>0</v>
      </c>
      <c r="BC69" s="484" t="b">
        <f t="shared" si="83"/>
        <v>0</v>
      </c>
      <c r="BD69" s="483" t="b">
        <f t="shared" si="84"/>
        <v>0</v>
      </c>
      <c r="BE69" s="363" t="b">
        <f t="shared" si="85"/>
        <v>0</v>
      </c>
      <c r="BF69" s="484" t="b">
        <f t="shared" si="86"/>
        <v>0</v>
      </c>
      <c r="BG69" s="485" t="str">
        <f t="shared" si="50"/>
        <v/>
      </c>
      <c r="BH69" s="364" t="str">
        <f t="shared" si="51"/>
        <v/>
      </c>
      <c r="BI69" s="365" t="str">
        <f t="shared" si="52"/>
        <v/>
      </c>
      <c r="BJ69" s="366" t="str">
        <f t="shared" si="53"/>
        <v/>
      </c>
      <c r="BN69" s="90">
        <f t="shared" si="107"/>
        <v>46</v>
      </c>
      <c r="BO69" s="90" t="str">
        <f t="shared" si="18"/>
        <v>-</v>
      </c>
      <c r="BQ69" s="46"/>
      <c r="BR69" s="187"/>
      <c r="BS69" s="64"/>
      <c r="BT69" s="64"/>
      <c r="BU69" s="64"/>
      <c r="BV69" s="64"/>
      <c r="BW69" s="64"/>
      <c r="BX69" s="64"/>
      <c r="BY69" s="64"/>
      <c r="CA69" s="137">
        <f t="shared" si="54"/>
        <v>46</v>
      </c>
      <c r="CB69" s="394">
        <f t="shared" si="55"/>
        <v>0</v>
      </c>
      <c r="CC69" s="394">
        <f t="shared" si="56"/>
        <v>0</v>
      </c>
      <c r="CD69" s="354" t="str">
        <f t="shared" si="87"/>
        <v/>
      </c>
      <c r="CE69" s="355" t="str">
        <f t="shared" si="88"/>
        <v/>
      </c>
      <c r="CF69" s="356" t="str">
        <f t="shared" si="57"/>
        <v/>
      </c>
      <c r="CG69" s="357" t="str">
        <f t="shared" si="58"/>
        <v/>
      </c>
      <c r="CH69" s="357" t="str">
        <f t="shared" si="89"/>
        <v/>
      </c>
      <c r="CI69" s="357" t="str">
        <f t="shared" si="90"/>
        <v/>
      </c>
      <c r="CJ69" s="355" t="str">
        <f t="shared" si="59"/>
        <v/>
      </c>
      <c r="CK69" s="46"/>
      <c r="CL69" s="188"/>
      <c r="CM69" s="107"/>
      <c r="CN69" s="107"/>
      <c r="CO69" s="64"/>
      <c r="CP69" s="64"/>
      <c r="CT69" s="373" t="str">
        <f t="shared" si="60"/>
        <v>OK</v>
      </c>
      <c r="CU69" s="373" t="str">
        <f t="shared" si="61"/>
        <v>OK</v>
      </c>
      <c r="CV69" s="373" t="str">
        <f t="shared" si="62"/>
        <v>OK</v>
      </c>
      <c r="CW69" s="373" t="str">
        <f t="shared" si="63"/>
        <v>OK</v>
      </c>
      <c r="CX69" s="373" t="str">
        <f t="shared" si="64"/>
        <v>OK</v>
      </c>
      <c r="CY69" s="374" t="str">
        <f t="shared" si="91"/>
        <v>OK</v>
      </c>
      <c r="CZ69" s="373" t="str">
        <f t="shared" si="92"/>
        <v>OK</v>
      </c>
      <c r="DA69" s="373" t="str">
        <f t="shared" si="93"/>
        <v>OK</v>
      </c>
      <c r="DB69" s="373" t="str">
        <f t="shared" si="94"/>
        <v>OK</v>
      </c>
      <c r="DC69" s="373" t="str">
        <f t="shared" si="95"/>
        <v>OK</v>
      </c>
      <c r="DD69" s="373" t="str">
        <f t="shared" si="96"/>
        <v>OK</v>
      </c>
      <c r="DE69" s="373" t="str">
        <f t="shared" si="97"/>
        <v>OK</v>
      </c>
      <c r="DF69" s="374" t="str">
        <f t="shared" si="98"/>
        <v>OK</v>
      </c>
      <c r="DG69" s="373" t="str">
        <f t="shared" si="65"/>
        <v>OK</v>
      </c>
      <c r="DH69" s="373" t="str">
        <f t="shared" si="99"/>
        <v>OK</v>
      </c>
      <c r="DI69" s="373" t="str">
        <f t="shared" si="100"/>
        <v>OK</v>
      </c>
      <c r="DJ69" s="373" t="str">
        <f t="shared" si="101"/>
        <v>OK</v>
      </c>
      <c r="DK69" s="373" t="str">
        <f t="shared" si="102"/>
        <v>OK</v>
      </c>
      <c r="DL69" s="373" t="str">
        <f t="shared" si="103"/>
        <v>OK</v>
      </c>
      <c r="DM69" s="373" t="str">
        <f t="shared" si="104"/>
        <v>OK</v>
      </c>
      <c r="DN69" s="374" t="str">
        <f t="shared" si="105"/>
        <v>OK</v>
      </c>
      <c r="DO69" s="377">
        <f t="shared" si="66"/>
        <v>0</v>
      </c>
      <c r="DP69" s="376" t="str">
        <f t="shared" si="67"/>
        <v>OK</v>
      </c>
    </row>
    <row r="70" spans="2:120" hidden="1" x14ac:dyDescent="0.2">
      <c r="B70" s="105"/>
      <c r="C70" s="519" t="str">
        <f t="shared" si="38"/>
        <v>-</v>
      </c>
      <c r="D70" s="522">
        <f t="shared" si="106"/>
        <v>47</v>
      </c>
      <c r="E70" s="529"/>
      <c r="F70" s="456"/>
      <c r="G70" s="454"/>
      <c r="H70" s="112"/>
      <c r="I70" s="455"/>
      <c r="J70" s="542"/>
      <c r="K70" s="259"/>
      <c r="L70" s="532"/>
      <c r="M70" s="491"/>
      <c r="N70" s="492"/>
      <c r="O70" s="493"/>
      <c r="P70" s="610"/>
      <c r="Q70" s="463"/>
      <c r="R70" s="492"/>
      <c r="S70" s="493"/>
      <c r="T70" s="671" t="str">
        <f t="shared" si="0"/>
        <v/>
      </c>
      <c r="U70" s="658" t="str">
        <f t="shared" si="39"/>
        <v/>
      </c>
      <c r="V70" s="150" t="str">
        <f t="shared" si="75"/>
        <v/>
      </c>
      <c r="W70" s="53" t="str">
        <f t="shared" si="76"/>
        <v/>
      </c>
      <c r="X70" s="54" t="b">
        <f t="shared" si="40"/>
        <v>0</v>
      </c>
      <c r="Y70" s="54" t="b">
        <f t="shared" si="41"/>
        <v>0</v>
      </c>
      <c r="Z70" s="54" t="b">
        <f t="shared" si="68"/>
        <v>0</v>
      </c>
      <c r="AA70" s="53" t="str">
        <f t="shared" si="42"/>
        <v/>
      </c>
      <c r="AB70" s="54" t="str">
        <f t="shared" si="3"/>
        <v/>
      </c>
      <c r="AC70" s="53" t="str">
        <f t="shared" si="4"/>
        <v/>
      </c>
      <c r="AD70" s="200" t="str">
        <f t="shared" si="5"/>
        <v/>
      </c>
      <c r="AE70" s="53" t="str">
        <f t="shared" si="71"/>
        <v/>
      </c>
      <c r="AF70" s="201" t="e">
        <f t="shared" si="77"/>
        <v>#VALUE!</v>
      </c>
      <c r="AG70" s="352" t="b">
        <f t="shared" si="73"/>
        <v>1</v>
      </c>
      <c r="AH70" s="352" t="b">
        <f t="shared" si="74"/>
        <v>0</v>
      </c>
      <c r="AI70" s="55" t="b">
        <f t="shared" si="69"/>
        <v>0</v>
      </c>
      <c r="AJ70" s="55" t="b">
        <f t="shared" si="70"/>
        <v>1</v>
      </c>
      <c r="AK70" s="55" t="b">
        <f>IF(AND(COUNTBLANK(E70:J70)=6,OR(AH71:$AH$123)),NOT(AH70))</f>
        <v>0</v>
      </c>
      <c r="AL70" s="55" t="str">
        <f t="shared" si="78"/>
        <v/>
      </c>
      <c r="AM70" s="55" t="b">
        <f t="shared" si="8"/>
        <v>1</v>
      </c>
      <c r="AN70" s="55" t="str">
        <f t="shared" si="79"/>
        <v/>
      </c>
      <c r="AO70" s="55" t="b">
        <f t="shared" si="72"/>
        <v>1</v>
      </c>
      <c r="AP70" s="353" t="str">
        <f t="shared" si="43"/>
        <v/>
      </c>
      <c r="AQ70" s="55" t="str">
        <f t="shared" si="10"/>
        <v/>
      </c>
      <c r="AR70" s="202">
        <f t="shared" si="44"/>
        <v>0</v>
      </c>
      <c r="AS70" s="202" t="str">
        <f t="shared" si="45"/>
        <v/>
      </c>
      <c r="AT70" s="656" t="str">
        <f t="shared" si="46"/>
        <v/>
      </c>
      <c r="AU70" s="656" t="str">
        <f t="shared" si="47"/>
        <v/>
      </c>
      <c r="AV70" s="656" t="str">
        <f t="shared" si="48"/>
        <v/>
      </c>
      <c r="AW70" s="842"/>
      <c r="AX70" s="844"/>
      <c r="AY70" s="487" t="str">
        <f t="shared" si="49"/>
        <v>n/a</v>
      </c>
      <c r="AZ70" s="483" t="b">
        <f t="shared" si="80"/>
        <v>0</v>
      </c>
      <c r="BA70" s="363" t="b">
        <f t="shared" si="81"/>
        <v>0</v>
      </c>
      <c r="BB70" s="363" t="b">
        <f t="shared" si="82"/>
        <v>0</v>
      </c>
      <c r="BC70" s="484" t="b">
        <f t="shared" si="83"/>
        <v>0</v>
      </c>
      <c r="BD70" s="483" t="b">
        <f t="shared" si="84"/>
        <v>0</v>
      </c>
      <c r="BE70" s="363" t="b">
        <f t="shared" si="85"/>
        <v>0</v>
      </c>
      <c r="BF70" s="484" t="b">
        <f t="shared" si="86"/>
        <v>0</v>
      </c>
      <c r="BG70" s="485" t="str">
        <f t="shared" si="50"/>
        <v/>
      </c>
      <c r="BH70" s="364" t="str">
        <f t="shared" si="51"/>
        <v/>
      </c>
      <c r="BI70" s="365" t="str">
        <f t="shared" si="52"/>
        <v/>
      </c>
      <c r="BJ70" s="366" t="str">
        <f t="shared" si="53"/>
        <v/>
      </c>
      <c r="BN70" s="90">
        <f t="shared" si="107"/>
        <v>47</v>
      </c>
      <c r="BO70" s="90" t="str">
        <f t="shared" si="18"/>
        <v>-</v>
      </c>
      <c r="BQ70" s="46"/>
      <c r="BR70" s="187"/>
      <c r="BS70" s="64"/>
      <c r="BT70" s="64"/>
      <c r="BU70" s="64"/>
      <c r="BV70" s="64"/>
      <c r="BW70" s="64"/>
      <c r="BX70" s="64"/>
      <c r="BY70" s="64"/>
      <c r="CA70" s="137">
        <f t="shared" si="54"/>
        <v>47</v>
      </c>
      <c r="CB70" s="394">
        <f t="shared" si="55"/>
        <v>0</v>
      </c>
      <c r="CC70" s="394">
        <f t="shared" si="56"/>
        <v>0</v>
      </c>
      <c r="CD70" s="354" t="str">
        <f t="shared" si="87"/>
        <v/>
      </c>
      <c r="CE70" s="355" t="str">
        <f t="shared" si="88"/>
        <v/>
      </c>
      <c r="CF70" s="356" t="str">
        <f t="shared" si="57"/>
        <v/>
      </c>
      <c r="CG70" s="357" t="str">
        <f t="shared" si="58"/>
        <v/>
      </c>
      <c r="CH70" s="357" t="str">
        <f t="shared" si="89"/>
        <v/>
      </c>
      <c r="CI70" s="357" t="str">
        <f t="shared" si="90"/>
        <v/>
      </c>
      <c r="CJ70" s="355" t="str">
        <f t="shared" si="59"/>
        <v/>
      </c>
      <c r="CK70" s="46"/>
      <c r="CL70" s="188"/>
      <c r="CM70" s="107"/>
      <c r="CN70" s="107"/>
      <c r="CO70" s="64"/>
      <c r="CP70" s="64"/>
      <c r="CT70" s="373" t="str">
        <f t="shared" si="60"/>
        <v>OK</v>
      </c>
      <c r="CU70" s="373" t="str">
        <f t="shared" si="61"/>
        <v>OK</v>
      </c>
      <c r="CV70" s="373" t="str">
        <f t="shared" si="62"/>
        <v>OK</v>
      </c>
      <c r="CW70" s="373" t="str">
        <f t="shared" si="63"/>
        <v>OK</v>
      </c>
      <c r="CX70" s="373" t="str">
        <f t="shared" si="64"/>
        <v>OK</v>
      </c>
      <c r="CY70" s="374" t="str">
        <f t="shared" si="91"/>
        <v>OK</v>
      </c>
      <c r="CZ70" s="373" t="str">
        <f t="shared" si="92"/>
        <v>OK</v>
      </c>
      <c r="DA70" s="373" t="str">
        <f t="shared" si="93"/>
        <v>OK</v>
      </c>
      <c r="DB70" s="373" t="str">
        <f t="shared" si="94"/>
        <v>OK</v>
      </c>
      <c r="DC70" s="373" t="str">
        <f t="shared" si="95"/>
        <v>OK</v>
      </c>
      <c r="DD70" s="373" t="str">
        <f t="shared" si="96"/>
        <v>OK</v>
      </c>
      <c r="DE70" s="373" t="str">
        <f t="shared" si="97"/>
        <v>OK</v>
      </c>
      <c r="DF70" s="374" t="str">
        <f t="shared" si="98"/>
        <v>OK</v>
      </c>
      <c r="DG70" s="373" t="str">
        <f t="shared" si="65"/>
        <v>OK</v>
      </c>
      <c r="DH70" s="373" t="str">
        <f t="shared" si="99"/>
        <v>OK</v>
      </c>
      <c r="DI70" s="373" t="str">
        <f t="shared" si="100"/>
        <v>OK</v>
      </c>
      <c r="DJ70" s="373" t="str">
        <f t="shared" si="101"/>
        <v>OK</v>
      </c>
      <c r="DK70" s="373" t="str">
        <f t="shared" si="102"/>
        <v>OK</v>
      </c>
      <c r="DL70" s="373" t="str">
        <f t="shared" si="103"/>
        <v>OK</v>
      </c>
      <c r="DM70" s="373" t="str">
        <f t="shared" si="104"/>
        <v>OK</v>
      </c>
      <c r="DN70" s="374" t="str">
        <f t="shared" si="105"/>
        <v>OK</v>
      </c>
      <c r="DO70" s="377">
        <f t="shared" si="66"/>
        <v>0</v>
      </c>
      <c r="DP70" s="376" t="str">
        <f t="shared" si="67"/>
        <v>OK</v>
      </c>
    </row>
    <row r="71" spans="2:120" hidden="1" x14ac:dyDescent="0.2">
      <c r="B71" s="105"/>
      <c r="C71" s="519" t="str">
        <f t="shared" si="38"/>
        <v>-</v>
      </c>
      <c r="D71" s="522">
        <f t="shared" si="106"/>
        <v>48</v>
      </c>
      <c r="E71" s="529"/>
      <c r="F71" s="456"/>
      <c r="G71" s="454"/>
      <c r="H71" s="112"/>
      <c r="I71" s="455"/>
      <c r="J71" s="542"/>
      <c r="K71" s="259"/>
      <c r="L71" s="532"/>
      <c r="M71" s="491"/>
      <c r="N71" s="492"/>
      <c r="O71" s="493"/>
      <c r="P71" s="610"/>
      <c r="Q71" s="463"/>
      <c r="R71" s="492"/>
      <c r="S71" s="493"/>
      <c r="T71" s="671" t="str">
        <f t="shared" si="0"/>
        <v/>
      </c>
      <c r="U71" s="658" t="str">
        <f t="shared" si="39"/>
        <v/>
      </c>
      <c r="V71" s="150" t="str">
        <f t="shared" si="75"/>
        <v/>
      </c>
      <c r="W71" s="53" t="str">
        <f t="shared" si="76"/>
        <v/>
      </c>
      <c r="X71" s="54" t="b">
        <f t="shared" si="40"/>
        <v>0</v>
      </c>
      <c r="Y71" s="54" t="b">
        <f t="shared" si="41"/>
        <v>0</v>
      </c>
      <c r="Z71" s="54" t="b">
        <f t="shared" si="68"/>
        <v>0</v>
      </c>
      <c r="AA71" s="53" t="str">
        <f t="shared" si="42"/>
        <v/>
      </c>
      <c r="AB71" s="54" t="str">
        <f t="shared" si="3"/>
        <v/>
      </c>
      <c r="AC71" s="53" t="str">
        <f t="shared" si="4"/>
        <v/>
      </c>
      <c r="AD71" s="200" t="str">
        <f t="shared" si="5"/>
        <v/>
      </c>
      <c r="AE71" s="53" t="str">
        <f t="shared" si="71"/>
        <v/>
      </c>
      <c r="AF71" s="201" t="e">
        <f t="shared" si="77"/>
        <v>#VALUE!</v>
      </c>
      <c r="AG71" s="352" t="b">
        <f t="shared" si="73"/>
        <v>1</v>
      </c>
      <c r="AH71" s="352" t="b">
        <f t="shared" si="74"/>
        <v>0</v>
      </c>
      <c r="AI71" s="55" t="b">
        <f t="shared" si="69"/>
        <v>0</v>
      </c>
      <c r="AJ71" s="55" t="b">
        <f t="shared" si="70"/>
        <v>1</v>
      </c>
      <c r="AK71" s="55" t="b">
        <f>IF(AND(COUNTBLANK(E71:J71)=6,OR(AH72:$AH$123)),NOT(AH71))</f>
        <v>0</v>
      </c>
      <c r="AL71" s="55" t="str">
        <f t="shared" si="78"/>
        <v/>
      </c>
      <c r="AM71" s="55" t="b">
        <f t="shared" si="8"/>
        <v>1</v>
      </c>
      <c r="AN71" s="55" t="str">
        <f t="shared" si="79"/>
        <v/>
      </c>
      <c r="AO71" s="55" t="b">
        <f t="shared" si="72"/>
        <v>1</v>
      </c>
      <c r="AP71" s="353" t="str">
        <f t="shared" si="43"/>
        <v/>
      </c>
      <c r="AQ71" s="55" t="str">
        <f t="shared" si="10"/>
        <v/>
      </c>
      <c r="AR71" s="202">
        <f t="shared" si="44"/>
        <v>0</v>
      </c>
      <c r="AS71" s="202" t="str">
        <f t="shared" si="45"/>
        <v/>
      </c>
      <c r="AT71" s="656" t="str">
        <f t="shared" si="46"/>
        <v/>
      </c>
      <c r="AU71" s="656" t="str">
        <f t="shared" si="47"/>
        <v/>
      </c>
      <c r="AV71" s="656" t="str">
        <f t="shared" si="48"/>
        <v/>
      </c>
      <c r="AW71" s="842"/>
      <c r="AX71" s="844"/>
      <c r="AY71" s="487" t="str">
        <f t="shared" si="49"/>
        <v>n/a</v>
      </c>
      <c r="AZ71" s="483" t="b">
        <f t="shared" si="80"/>
        <v>0</v>
      </c>
      <c r="BA71" s="363" t="b">
        <f t="shared" si="81"/>
        <v>0</v>
      </c>
      <c r="BB71" s="363" t="b">
        <f t="shared" si="82"/>
        <v>0</v>
      </c>
      <c r="BC71" s="484" t="b">
        <f t="shared" si="83"/>
        <v>0</v>
      </c>
      <c r="BD71" s="483" t="b">
        <f t="shared" si="84"/>
        <v>0</v>
      </c>
      <c r="BE71" s="363" t="b">
        <f t="shared" si="85"/>
        <v>0</v>
      </c>
      <c r="BF71" s="484" t="b">
        <f t="shared" si="86"/>
        <v>0</v>
      </c>
      <c r="BG71" s="485" t="str">
        <f t="shared" si="50"/>
        <v/>
      </c>
      <c r="BH71" s="364" t="str">
        <f t="shared" si="51"/>
        <v/>
      </c>
      <c r="BI71" s="365" t="str">
        <f t="shared" si="52"/>
        <v/>
      </c>
      <c r="BJ71" s="366" t="str">
        <f t="shared" si="53"/>
        <v/>
      </c>
      <c r="BN71" s="90">
        <f t="shared" si="107"/>
        <v>48</v>
      </c>
      <c r="BO71" s="90" t="str">
        <f t="shared" si="18"/>
        <v>-</v>
      </c>
      <c r="BQ71" s="46"/>
      <c r="BR71" s="187"/>
      <c r="BS71" s="64"/>
      <c r="BT71" s="64"/>
      <c r="BU71" s="64"/>
      <c r="BV71" s="64"/>
      <c r="BW71" s="64"/>
      <c r="BX71" s="64"/>
      <c r="BY71" s="64"/>
      <c r="CA71" s="137">
        <f t="shared" si="54"/>
        <v>48</v>
      </c>
      <c r="CB71" s="394">
        <f t="shared" si="55"/>
        <v>0</v>
      </c>
      <c r="CC71" s="394">
        <f t="shared" si="56"/>
        <v>0</v>
      </c>
      <c r="CD71" s="354" t="str">
        <f t="shared" si="87"/>
        <v/>
      </c>
      <c r="CE71" s="355" t="str">
        <f t="shared" si="88"/>
        <v/>
      </c>
      <c r="CF71" s="356" t="str">
        <f t="shared" si="57"/>
        <v/>
      </c>
      <c r="CG71" s="357" t="str">
        <f t="shared" si="58"/>
        <v/>
      </c>
      <c r="CH71" s="357" t="str">
        <f t="shared" si="89"/>
        <v/>
      </c>
      <c r="CI71" s="357" t="str">
        <f t="shared" si="90"/>
        <v/>
      </c>
      <c r="CJ71" s="355" t="str">
        <f t="shared" si="59"/>
        <v/>
      </c>
      <c r="CK71" s="46"/>
      <c r="CL71" s="188"/>
      <c r="CM71" s="107"/>
      <c r="CN71" s="107"/>
      <c r="CO71" s="64"/>
      <c r="CP71" s="64"/>
      <c r="CT71" s="373" t="str">
        <f t="shared" si="60"/>
        <v>OK</v>
      </c>
      <c r="CU71" s="373" t="str">
        <f t="shared" si="61"/>
        <v>OK</v>
      </c>
      <c r="CV71" s="373" t="str">
        <f t="shared" si="62"/>
        <v>OK</v>
      </c>
      <c r="CW71" s="373" t="str">
        <f t="shared" si="63"/>
        <v>OK</v>
      </c>
      <c r="CX71" s="373" t="str">
        <f t="shared" si="64"/>
        <v>OK</v>
      </c>
      <c r="CY71" s="374" t="str">
        <f t="shared" si="91"/>
        <v>OK</v>
      </c>
      <c r="CZ71" s="373" t="str">
        <f t="shared" si="92"/>
        <v>OK</v>
      </c>
      <c r="DA71" s="373" t="str">
        <f t="shared" si="93"/>
        <v>OK</v>
      </c>
      <c r="DB71" s="373" t="str">
        <f t="shared" si="94"/>
        <v>OK</v>
      </c>
      <c r="DC71" s="373" t="str">
        <f t="shared" si="95"/>
        <v>OK</v>
      </c>
      <c r="DD71" s="373" t="str">
        <f t="shared" si="96"/>
        <v>OK</v>
      </c>
      <c r="DE71" s="373" t="str">
        <f t="shared" si="97"/>
        <v>OK</v>
      </c>
      <c r="DF71" s="374" t="str">
        <f t="shared" si="98"/>
        <v>OK</v>
      </c>
      <c r="DG71" s="373" t="str">
        <f t="shared" si="65"/>
        <v>OK</v>
      </c>
      <c r="DH71" s="373" t="str">
        <f t="shared" si="99"/>
        <v>OK</v>
      </c>
      <c r="DI71" s="373" t="str">
        <f t="shared" si="100"/>
        <v>OK</v>
      </c>
      <c r="DJ71" s="373" t="str">
        <f t="shared" si="101"/>
        <v>OK</v>
      </c>
      <c r="DK71" s="373" t="str">
        <f t="shared" si="102"/>
        <v>OK</v>
      </c>
      <c r="DL71" s="373" t="str">
        <f t="shared" si="103"/>
        <v>OK</v>
      </c>
      <c r="DM71" s="373" t="str">
        <f t="shared" si="104"/>
        <v>OK</v>
      </c>
      <c r="DN71" s="374" t="str">
        <f t="shared" si="105"/>
        <v>OK</v>
      </c>
      <c r="DO71" s="377">
        <f t="shared" si="66"/>
        <v>0</v>
      </c>
      <c r="DP71" s="376" t="str">
        <f t="shared" si="67"/>
        <v>OK</v>
      </c>
    </row>
    <row r="72" spans="2:120" hidden="1" x14ac:dyDescent="0.2">
      <c r="B72" s="105"/>
      <c r="C72" s="519" t="str">
        <f t="shared" si="38"/>
        <v>-</v>
      </c>
      <c r="D72" s="523">
        <f t="shared" si="106"/>
        <v>49</v>
      </c>
      <c r="E72" s="529"/>
      <c r="F72" s="456"/>
      <c r="G72" s="454"/>
      <c r="H72" s="112"/>
      <c r="I72" s="455"/>
      <c r="J72" s="542"/>
      <c r="K72" s="259"/>
      <c r="L72" s="532"/>
      <c r="M72" s="491"/>
      <c r="N72" s="492"/>
      <c r="O72" s="493"/>
      <c r="P72" s="610"/>
      <c r="Q72" s="463"/>
      <c r="R72" s="492"/>
      <c r="S72" s="493"/>
      <c r="T72" s="671" t="str">
        <f t="shared" si="0"/>
        <v/>
      </c>
      <c r="U72" s="658" t="str">
        <f t="shared" si="39"/>
        <v/>
      </c>
      <c r="V72" s="150" t="str">
        <f t="shared" si="75"/>
        <v/>
      </c>
      <c r="W72" s="53" t="str">
        <f t="shared" si="76"/>
        <v/>
      </c>
      <c r="X72" s="54" t="b">
        <f t="shared" si="40"/>
        <v>0</v>
      </c>
      <c r="Y72" s="54" t="b">
        <f t="shared" si="41"/>
        <v>0</v>
      </c>
      <c r="Z72" s="54" t="b">
        <f t="shared" si="68"/>
        <v>0</v>
      </c>
      <c r="AA72" s="53" t="str">
        <f t="shared" si="42"/>
        <v/>
      </c>
      <c r="AB72" s="54" t="str">
        <f t="shared" si="3"/>
        <v/>
      </c>
      <c r="AC72" s="53" t="str">
        <f t="shared" si="4"/>
        <v/>
      </c>
      <c r="AD72" s="200" t="str">
        <f t="shared" si="5"/>
        <v/>
      </c>
      <c r="AE72" s="53" t="str">
        <f t="shared" si="71"/>
        <v/>
      </c>
      <c r="AF72" s="201" t="e">
        <f t="shared" si="77"/>
        <v>#VALUE!</v>
      </c>
      <c r="AG72" s="352" t="b">
        <f t="shared" si="73"/>
        <v>1</v>
      </c>
      <c r="AH72" s="352" t="b">
        <f t="shared" si="74"/>
        <v>0</v>
      </c>
      <c r="AI72" s="55" t="b">
        <f t="shared" si="69"/>
        <v>0</v>
      </c>
      <c r="AJ72" s="55" t="b">
        <f t="shared" si="70"/>
        <v>1</v>
      </c>
      <c r="AK72" s="55" t="b">
        <f>IF(AND(COUNTBLANK(E72:J72)=6,OR(AH73:$AH$123)),NOT(AH72))</f>
        <v>0</v>
      </c>
      <c r="AL72" s="55" t="str">
        <f t="shared" si="78"/>
        <v/>
      </c>
      <c r="AM72" s="55" t="b">
        <f t="shared" si="8"/>
        <v>1</v>
      </c>
      <c r="AN72" s="55" t="str">
        <f t="shared" si="79"/>
        <v/>
      </c>
      <c r="AO72" s="55" t="b">
        <f t="shared" si="72"/>
        <v>1</v>
      </c>
      <c r="AP72" s="353" t="str">
        <f t="shared" si="43"/>
        <v/>
      </c>
      <c r="AQ72" s="55" t="str">
        <f t="shared" si="10"/>
        <v/>
      </c>
      <c r="AR72" s="202">
        <f t="shared" si="44"/>
        <v>0</v>
      </c>
      <c r="AS72" s="202" t="str">
        <f t="shared" si="45"/>
        <v/>
      </c>
      <c r="AT72" s="656" t="str">
        <f t="shared" si="46"/>
        <v/>
      </c>
      <c r="AU72" s="656" t="str">
        <f t="shared" si="47"/>
        <v/>
      </c>
      <c r="AV72" s="656" t="str">
        <f t="shared" si="48"/>
        <v/>
      </c>
      <c r="AW72" s="842"/>
      <c r="AX72" s="844"/>
      <c r="AY72" s="487" t="str">
        <f t="shared" si="49"/>
        <v>n/a</v>
      </c>
      <c r="AZ72" s="483" t="b">
        <f t="shared" si="80"/>
        <v>0</v>
      </c>
      <c r="BA72" s="363" t="b">
        <f t="shared" si="81"/>
        <v>0</v>
      </c>
      <c r="BB72" s="363" t="b">
        <f t="shared" si="82"/>
        <v>0</v>
      </c>
      <c r="BC72" s="484" t="b">
        <f t="shared" si="83"/>
        <v>0</v>
      </c>
      <c r="BD72" s="483" t="b">
        <f t="shared" si="84"/>
        <v>0</v>
      </c>
      <c r="BE72" s="363" t="b">
        <f t="shared" si="85"/>
        <v>0</v>
      </c>
      <c r="BF72" s="484" t="b">
        <f t="shared" si="86"/>
        <v>0</v>
      </c>
      <c r="BG72" s="485" t="str">
        <f t="shared" si="50"/>
        <v/>
      </c>
      <c r="BH72" s="364" t="str">
        <f t="shared" si="51"/>
        <v/>
      </c>
      <c r="BI72" s="365" t="str">
        <f t="shared" si="52"/>
        <v/>
      </c>
      <c r="BJ72" s="366" t="str">
        <f t="shared" si="53"/>
        <v/>
      </c>
      <c r="BN72" s="90">
        <f t="shared" si="107"/>
        <v>49</v>
      </c>
      <c r="BO72" s="90" t="str">
        <f t="shared" si="18"/>
        <v>-</v>
      </c>
      <c r="BQ72" s="46"/>
      <c r="BR72" s="187"/>
      <c r="BS72" s="64"/>
      <c r="BT72" s="64"/>
      <c r="BU72" s="64"/>
      <c r="BV72" s="64"/>
      <c r="BW72" s="64"/>
      <c r="BX72" s="64"/>
      <c r="BY72" s="64"/>
      <c r="CA72" s="137">
        <f t="shared" si="54"/>
        <v>49</v>
      </c>
      <c r="CB72" s="394">
        <f t="shared" si="55"/>
        <v>0</v>
      </c>
      <c r="CC72" s="394">
        <f t="shared" si="56"/>
        <v>0</v>
      </c>
      <c r="CD72" s="354" t="str">
        <f t="shared" si="87"/>
        <v/>
      </c>
      <c r="CE72" s="355" t="str">
        <f t="shared" si="88"/>
        <v/>
      </c>
      <c r="CF72" s="356" t="str">
        <f t="shared" si="57"/>
        <v/>
      </c>
      <c r="CG72" s="357" t="str">
        <f t="shared" si="58"/>
        <v/>
      </c>
      <c r="CH72" s="357" t="str">
        <f t="shared" si="89"/>
        <v/>
      </c>
      <c r="CI72" s="357" t="str">
        <f t="shared" si="90"/>
        <v/>
      </c>
      <c r="CJ72" s="355" t="str">
        <f t="shared" si="59"/>
        <v/>
      </c>
      <c r="CK72" s="46"/>
      <c r="CL72" s="188"/>
      <c r="CM72" s="107"/>
      <c r="CN72" s="107"/>
      <c r="CO72" s="64"/>
      <c r="CP72" s="64"/>
      <c r="CT72" s="373" t="str">
        <f t="shared" si="60"/>
        <v>OK</v>
      </c>
      <c r="CU72" s="373" t="str">
        <f t="shared" si="61"/>
        <v>OK</v>
      </c>
      <c r="CV72" s="373" t="str">
        <f t="shared" si="62"/>
        <v>OK</v>
      </c>
      <c r="CW72" s="373" t="str">
        <f t="shared" si="63"/>
        <v>OK</v>
      </c>
      <c r="CX72" s="373" t="str">
        <f t="shared" si="64"/>
        <v>OK</v>
      </c>
      <c r="CY72" s="374" t="str">
        <f t="shared" si="91"/>
        <v>OK</v>
      </c>
      <c r="CZ72" s="373" t="str">
        <f t="shared" si="92"/>
        <v>OK</v>
      </c>
      <c r="DA72" s="373" t="str">
        <f t="shared" si="93"/>
        <v>OK</v>
      </c>
      <c r="DB72" s="373" t="str">
        <f t="shared" si="94"/>
        <v>OK</v>
      </c>
      <c r="DC72" s="373" t="str">
        <f t="shared" si="95"/>
        <v>OK</v>
      </c>
      <c r="DD72" s="373" t="str">
        <f t="shared" si="96"/>
        <v>OK</v>
      </c>
      <c r="DE72" s="373" t="str">
        <f t="shared" si="97"/>
        <v>OK</v>
      </c>
      <c r="DF72" s="374" t="str">
        <f t="shared" si="98"/>
        <v>OK</v>
      </c>
      <c r="DG72" s="373" t="str">
        <f t="shared" si="65"/>
        <v>OK</v>
      </c>
      <c r="DH72" s="373" t="str">
        <f t="shared" si="99"/>
        <v>OK</v>
      </c>
      <c r="DI72" s="373" t="str">
        <f t="shared" si="100"/>
        <v>OK</v>
      </c>
      <c r="DJ72" s="373" t="str">
        <f t="shared" si="101"/>
        <v>OK</v>
      </c>
      <c r="DK72" s="373" t="str">
        <f t="shared" si="102"/>
        <v>OK</v>
      </c>
      <c r="DL72" s="373" t="str">
        <f t="shared" si="103"/>
        <v>OK</v>
      </c>
      <c r="DM72" s="373" t="str">
        <f t="shared" si="104"/>
        <v>OK</v>
      </c>
      <c r="DN72" s="374" t="str">
        <f t="shared" si="105"/>
        <v>OK</v>
      </c>
      <c r="DO72" s="377">
        <f t="shared" si="66"/>
        <v>0</v>
      </c>
      <c r="DP72" s="376" t="str">
        <f t="shared" si="67"/>
        <v>OK</v>
      </c>
    </row>
    <row r="73" spans="2:120" hidden="1" x14ac:dyDescent="0.2">
      <c r="B73" s="105"/>
      <c r="C73" s="519" t="str">
        <f t="shared" si="38"/>
        <v>-</v>
      </c>
      <c r="D73" s="522">
        <f t="shared" si="106"/>
        <v>50</v>
      </c>
      <c r="E73" s="529"/>
      <c r="F73" s="456"/>
      <c r="G73" s="454"/>
      <c r="H73" s="112"/>
      <c r="I73" s="455"/>
      <c r="J73" s="542"/>
      <c r="K73" s="259"/>
      <c r="L73" s="532"/>
      <c r="M73" s="491"/>
      <c r="N73" s="492"/>
      <c r="O73" s="493"/>
      <c r="P73" s="610"/>
      <c r="Q73" s="463"/>
      <c r="R73" s="492"/>
      <c r="S73" s="493"/>
      <c r="T73" s="671" t="str">
        <f t="shared" si="0"/>
        <v/>
      </c>
      <c r="U73" s="658" t="str">
        <f t="shared" si="39"/>
        <v/>
      </c>
      <c r="V73" s="150" t="str">
        <f t="shared" si="75"/>
        <v/>
      </c>
      <c r="W73" s="53" t="str">
        <f t="shared" si="76"/>
        <v/>
      </c>
      <c r="X73" s="54" t="b">
        <f t="shared" si="40"/>
        <v>0</v>
      </c>
      <c r="Y73" s="54" t="b">
        <f t="shared" si="41"/>
        <v>0</v>
      </c>
      <c r="Z73" s="54" t="b">
        <f t="shared" si="68"/>
        <v>0</v>
      </c>
      <c r="AA73" s="53" t="str">
        <f t="shared" si="42"/>
        <v/>
      </c>
      <c r="AB73" s="54" t="str">
        <f t="shared" si="3"/>
        <v/>
      </c>
      <c r="AC73" s="53" t="str">
        <f t="shared" si="4"/>
        <v/>
      </c>
      <c r="AD73" s="200" t="str">
        <f t="shared" si="5"/>
        <v/>
      </c>
      <c r="AE73" s="53" t="str">
        <f t="shared" si="71"/>
        <v/>
      </c>
      <c r="AF73" s="201" t="e">
        <f t="shared" si="77"/>
        <v>#VALUE!</v>
      </c>
      <c r="AG73" s="352" t="b">
        <f t="shared" si="73"/>
        <v>1</v>
      </c>
      <c r="AH73" s="352" t="b">
        <f t="shared" si="74"/>
        <v>0</v>
      </c>
      <c r="AI73" s="55" t="b">
        <f t="shared" si="69"/>
        <v>0</v>
      </c>
      <c r="AJ73" s="55" t="b">
        <f t="shared" si="70"/>
        <v>1</v>
      </c>
      <c r="AK73" s="55" t="b">
        <f>IF(AND(COUNTBLANK(E73:J73)=6,OR(AH74:$AH$123)),NOT(AH73))</f>
        <v>0</v>
      </c>
      <c r="AL73" s="55" t="str">
        <f t="shared" si="78"/>
        <v/>
      </c>
      <c r="AM73" s="55" t="b">
        <f t="shared" si="8"/>
        <v>1</v>
      </c>
      <c r="AN73" s="55" t="str">
        <f t="shared" si="79"/>
        <v/>
      </c>
      <c r="AO73" s="55" t="b">
        <f t="shared" si="72"/>
        <v>1</v>
      </c>
      <c r="AP73" s="353" t="str">
        <f t="shared" si="43"/>
        <v/>
      </c>
      <c r="AQ73" s="55" t="str">
        <f t="shared" si="10"/>
        <v/>
      </c>
      <c r="AR73" s="202">
        <f t="shared" si="44"/>
        <v>0</v>
      </c>
      <c r="AS73" s="202" t="str">
        <f t="shared" si="45"/>
        <v/>
      </c>
      <c r="AT73" s="656" t="str">
        <f t="shared" si="46"/>
        <v/>
      </c>
      <c r="AU73" s="656" t="str">
        <f t="shared" si="47"/>
        <v/>
      </c>
      <c r="AV73" s="656" t="str">
        <f t="shared" si="48"/>
        <v/>
      </c>
      <c r="AW73" s="842"/>
      <c r="AX73" s="844"/>
      <c r="AY73" s="487" t="str">
        <f t="shared" si="49"/>
        <v>n/a</v>
      </c>
      <c r="AZ73" s="483" t="b">
        <f t="shared" si="80"/>
        <v>0</v>
      </c>
      <c r="BA73" s="363" t="b">
        <f t="shared" si="81"/>
        <v>0</v>
      </c>
      <c r="BB73" s="363" t="b">
        <f t="shared" si="82"/>
        <v>0</v>
      </c>
      <c r="BC73" s="484" t="b">
        <f t="shared" si="83"/>
        <v>0</v>
      </c>
      <c r="BD73" s="483" t="b">
        <f t="shared" si="84"/>
        <v>0</v>
      </c>
      <c r="BE73" s="363" t="b">
        <f t="shared" si="85"/>
        <v>0</v>
      </c>
      <c r="BF73" s="484" t="b">
        <f t="shared" si="86"/>
        <v>0</v>
      </c>
      <c r="BG73" s="485" t="str">
        <f t="shared" si="50"/>
        <v/>
      </c>
      <c r="BH73" s="364" t="str">
        <f t="shared" si="51"/>
        <v/>
      </c>
      <c r="BI73" s="365" t="str">
        <f t="shared" si="52"/>
        <v/>
      </c>
      <c r="BJ73" s="366" t="str">
        <f t="shared" si="53"/>
        <v/>
      </c>
      <c r="BN73" s="90">
        <f t="shared" si="107"/>
        <v>50</v>
      </c>
      <c r="BO73" s="90" t="str">
        <f t="shared" si="18"/>
        <v>-</v>
      </c>
      <c r="BQ73" s="46"/>
      <c r="BR73" s="187"/>
      <c r="BS73" s="64"/>
      <c r="BT73" s="64"/>
      <c r="BU73" s="64"/>
      <c r="BV73" s="64"/>
      <c r="BW73" s="64"/>
      <c r="BX73" s="64"/>
      <c r="BY73" s="64"/>
      <c r="CA73" s="137">
        <f t="shared" si="54"/>
        <v>50</v>
      </c>
      <c r="CB73" s="394">
        <f t="shared" si="55"/>
        <v>0</v>
      </c>
      <c r="CC73" s="394">
        <f t="shared" si="56"/>
        <v>0</v>
      </c>
      <c r="CD73" s="354" t="str">
        <f t="shared" si="87"/>
        <v/>
      </c>
      <c r="CE73" s="355" t="str">
        <f t="shared" si="88"/>
        <v/>
      </c>
      <c r="CF73" s="356" t="str">
        <f t="shared" si="57"/>
        <v/>
      </c>
      <c r="CG73" s="357" t="str">
        <f t="shared" si="58"/>
        <v/>
      </c>
      <c r="CH73" s="357" t="str">
        <f t="shared" si="89"/>
        <v/>
      </c>
      <c r="CI73" s="357" t="str">
        <f t="shared" si="90"/>
        <v/>
      </c>
      <c r="CJ73" s="355" t="str">
        <f t="shared" si="59"/>
        <v/>
      </c>
      <c r="CK73" s="46"/>
      <c r="CL73" s="188"/>
      <c r="CM73" s="107"/>
      <c r="CN73" s="107"/>
      <c r="CO73" s="64"/>
      <c r="CP73" s="64"/>
      <c r="CT73" s="373" t="str">
        <f t="shared" si="60"/>
        <v>OK</v>
      </c>
      <c r="CU73" s="373" t="str">
        <f t="shared" si="61"/>
        <v>OK</v>
      </c>
      <c r="CV73" s="373" t="str">
        <f t="shared" si="62"/>
        <v>OK</v>
      </c>
      <c r="CW73" s="373" t="str">
        <f t="shared" si="63"/>
        <v>OK</v>
      </c>
      <c r="CX73" s="373" t="str">
        <f t="shared" si="64"/>
        <v>OK</v>
      </c>
      <c r="CY73" s="374" t="str">
        <f t="shared" si="91"/>
        <v>OK</v>
      </c>
      <c r="CZ73" s="373" t="str">
        <f t="shared" si="92"/>
        <v>OK</v>
      </c>
      <c r="DA73" s="373" t="str">
        <f t="shared" si="93"/>
        <v>OK</v>
      </c>
      <c r="DB73" s="373" t="str">
        <f t="shared" si="94"/>
        <v>OK</v>
      </c>
      <c r="DC73" s="373" t="str">
        <f t="shared" si="95"/>
        <v>OK</v>
      </c>
      <c r="DD73" s="373" t="str">
        <f t="shared" si="96"/>
        <v>OK</v>
      </c>
      <c r="DE73" s="373" t="str">
        <f t="shared" si="97"/>
        <v>OK</v>
      </c>
      <c r="DF73" s="374" t="str">
        <f t="shared" si="98"/>
        <v>OK</v>
      </c>
      <c r="DG73" s="373" t="str">
        <f t="shared" si="65"/>
        <v>OK</v>
      </c>
      <c r="DH73" s="373" t="str">
        <f t="shared" si="99"/>
        <v>OK</v>
      </c>
      <c r="DI73" s="373" t="str">
        <f t="shared" si="100"/>
        <v>OK</v>
      </c>
      <c r="DJ73" s="373" t="str">
        <f t="shared" si="101"/>
        <v>OK</v>
      </c>
      <c r="DK73" s="373" t="str">
        <f t="shared" si="102"/>
        <v>OK</v>
      </c>
      <c r="DL73" s="373" t="str">
        <f t="shared" si="103"/>
        <v>OK</v>
      </c>
      <c r="DM73" s="373" t="str">
        <f t="shared" si="104"/>
        <v>OK</v>
      </c>
      <c r="DN73" s="374" t="str">
        <f t="shared" si="105"/>
        <v>OK</v>
      </c>
      <c r="DO73" s="377">
        <f t="shared" si="66"/>
        <v>0</v>
      </c>
      <c r="DP73" s="376" t="str">
        <f t="shared" si="67"/>
        <v>OK</v>
      </c>
    </row>
    <row r="74" spans="2:120" hidden="1" x14ac:dyDescent="0.2">
      <c r="B74" s="105"/>
      <c r="C74" s="519" t="str">
        <f t="shared" si="38"/>
        <v>-</v>
      </c>
      <c r="D74" s="522">
        <f t="shared" si="106"/>
        <v>51</v>
      </c>
      <c r="E74" s="529"/>
      <c r="F74" s="456"/>
      <c r="G74" s="454"/>
      <c r="H74" s="112"/>
      <c r="I74" s="455"/>
      <c r="J74" s="542"/>
      <c r="K74" s="259"/>
      <c r="L74" s="532"/>
      <c r="M74" s="491"/>
      <c r="N74" s="492"/>
      <c r="O74" s="493"/>
      <c r="P74" s="610"/>
      <c r="Q74" s="463"/>
      <c r="R74" s="492"/>
      <c r="S74" s="493"/>
      <c r="T74" s="671" t="str">
        <f t="shared" si="0"/>
        <v/>
      </c>
      <c r="U74" s="658" t="str">
        <f t="shared" si="39"/>
        <v/>
      </c>
      <c r="V74" s="150" t="str">
        <f t="shared" si="75"/>
        <v/>
      </c>
      <c r="W74" s="53" t="str">
        <f t="shared" si="76"/>
        <v/>
      </c>
      <c r="X74" s="54" t="b">
        <f t="shared" si="40"/>
        <v>0</v>
      </c>
      <c r="Y74" s="54" t="b">
        <f t="shared" si="41"/>
        <v>0</v>
      </c>
      <c r="Z74" s="54" t="b">
        <f t="shared" si="68"/>
        <v>0</v>
      </c>
      <c r="AA74" s="53" t="str">
        <f t="shared" si="42"/>
        <v/>
      </c>
      <c r="AB74" s="54" t="str">
        <f t="shared" si="3"/>
        <v/>
      </c>
      <c r="AC74" s="53" t="str">
        <f t="shared" si="4"/>
        <v/>
      </c>
      <c r="AD74" s="200" t="str">
        <f t="shared" si="5"/>
        <v/>
      </c>
      <c r="AE74" s="53" t="str">
        <f t="shared" si="71"/>
        <v/>
      </c>
      <c r="AF74" s="201" t="e">
        <f t="shared" si="77"/>
        <v>#VALUE!</v>
      </c>
      <c r="AG74" s="352" t="b">
        <f t="shared" si="73"/>
        <v>1</v>
      </c>
      <c r="AH74" s="352" t="b">
        <f t="shared" si="74"/>
        <v>0</v>
      </c>
      <c r="AI74" s="55" t="b">
        <f t="shared" si="69"/>
        <v>0</v>
      </c>
      <c r="AJ74" s="55" t="b">
        <f t="shared" si="70"/>
        <v>1</v>
      </c>
      <c r="AK74" s="55" t="b">
        <f>IF(AND(COUNTBLANK(E74:J74)=6,OR(AH75:$AH$123)),NOT(AH74))</f>
        <v>0</v>
      </c>
      <c r="AL74" s="55" t="str">
        <f t="shared" si="78"/>
        <v/>
      </c>
      <c r="AM74" s="55" t="b">
        <f t="shared" si="8"/>
        <v>1</v>
      </c>
      <c r="AN74" s="55" t="str">
        <f t="shared" si="79"/>
        <v/>
      </c>
      <c r="AO74" s="55" t="b">
        <f t="shared" si="72"/>
        <v>1</v>
      </c>
      <c r="AP74" s="353" t="str">
        <f t="shared" si="43"/>
        <v/>
      </c>
      <c r="AQ74" s="55" t="str">
        <f t="shared" si="10"/>
        <v/>
      </c>
      <c r="AR74" s="202">
        <f t="shared" si="44"/>
        <v>0</v>
      </c>
      <c r="AS74" s="202" t="str">
        <f t="shared" si="45"/>
        <v/>
      </c>
      <c r="AT74" s="656" t="str">
        <f t="shared" si="46"/>
        <v/>
      </c>
      <c r="AU74" s="656" t="str">
        <f t="shared" si="47"/>
        <v/>
      </c>
      <c r="AV74" s="656" t="str">
        <f t="shared" si="48"/>
        <v/>
      </c>
      <c r="AW74" s="842"/>
      <c r="AX74" s="844"/>
      <c r="AY74" s="487" t="str">
        <f t="shared" si="49"/>
        <v>n/a</v>
      </c>
      <c r="AZ74" s="483" t="b">
        <f t="shared" si="80"/>
        <v>0</v>
      </c>
      <c r="BA74" s="363" t="b">
        <f t="shared" si="81"/>
        <v>0</v>
      </c>
      <c r="BB74" s="363" t="b">
        <f t="shared" si="82"/>
        <v>0</v>
      </c>
      <c r="BC74" s="484" t="b">
        <f t="shared" si="83"/>
        <v>0</v>
      </c>
      <c r="BD74" s="483" t="b">
        <f t="shared" si="84"/>
        <v>0</v>
      </c>
      <c r="BE74" s="363" t="b">
        <f t="shared" si="85"/>
        <v>0</v>
      </c>
      <c r="BF74" s="484" t="b">
        <f t="shared" si="86"/>
        <v>0</v>
      </c>
      <c r="BG74" s="485" t="str">
        <f t="shared" si="50"/>
        <v/>
      </c>
      <c r="BH74" s="364" t="str">
        <f t="shared" si="51"/>
        <v/>
      </c>
      <c r="BI74" s="365" t="str">
        <f t="shared" si="52"/>
        <v/>
      </c>
      <c r="BJ74" s="366" t="str">
        <f t="shared" si="53"/>
        <v/>
      </c>
      <c r="BN74" s="90">
        <f t="shared" si="107"/>
        <v>51</v>
      </c>
      <c r="BO74" s="90" t="str">
        <f t="shared" si="18"/>
        <v>-</v>
      </c>
      <c r="BQ74" s="46"/>
      <c r="BR74" s="187"/>
      <c r="BS74" s="64"/>
      <c r="BT74" s="64"/>
      <c r="BU74" s="64"/>
      <c r="BV74" s="64"/>
      <c r="BW74" s="64"/>
      <c r="BX74" s="64"/>
      <c r="BY74" s="64"/>
      <c r="CA74" s="137">
        <f t="shared" si="54"/>
        <v>51</v>
      </c>
      <c r="CB74" s="394">
        <f t="shared" si="55"/>
        <v>0</v>
      </c>
      <c r="CC74" s="394">
        <f t="shared" si="56"/>
        <v>0</v>
      </c>
      <c r="CD74" s="354" t="str">
        <f t="shared" si="87"/>
        <v/>
      </c>
      <c r="CE74" s="355" t="str">
        <f t="shared" si="88"/>
        <v/>
      </c>
      <c r="CF74" s="356" t="str">
        <f t="shared" si="57"/>
        <v/>
      </c>
      <c r="CG74" s="357" t="str">
        <f t="shared" si="58"/>
        <v/>
      </c>
      <c r="CH74" s="357" t="str">
        <f t="shared" si="89"/>
        <v/>
      </c>
      <c r="CI74" s="357" t="str">
        <f t="shared" si="90"/>
        <v/>
      </c>
      <c r="CJ74" s="355" t="str">
        <f t="shared" si="59"/>
        <v/>
      </c>
      <c r="CK74" s="46"/>
      <c r="CL74" s="188"/>
      <c r="CM74" s="107"/>
      <c r="CN74" s="107"/>
      <c r="CO74" s="64"/>
      <c r="CP74" s="64"/>
      <c r="CT74" s="373" t="str">
        <f t="shared" si="60"/>
        <v>OK</v>
      </c>
      <c r="CU74" s="373" t="str">
        <f t="shared" si="61"/>
        <v>OK</v>
      </c>
      <c r="CV74" s="373" t="str">
        <f t="shared" si="62"/>
        <v>OK</v>
      </c>
      <c r="CW74" s="373" t="str">
        <f t="shared" si="63"/>
        <v>OK</v>
      </c>
      <c r="CX74" s="373" t="str">
        <f t="shared" si="64"/>
        <v>OK</v>
      </c>
      <c r="CY74" s="374" t="str">
        <f t="shared" si="91"/>
        <v>OK</v>
      </c>
      <c r="CZ74" s="373" t="str">
        <f t="shared" si="92"/>
        <v>OK</v>
      </c>
      <c r="DA74" s="373" t="str">
        <f t="shared" si="93"/>
        <v>OK</v>
      </c>
      <c r="DB74" s="373" t="str">
        <f t="shared" si="94"/>
        <v>OK</v>
      </c>
      <c r="DC74" s="373" t="str">
        <f t="shared" si="95"/>
        <v>OK</v>
      </c>
      <c r="DD74" s="373" t="str">
        <f t="shared" si="96"/>
        <v>OK</v>
      </c>
      <c r="DE74" s="373" t="str">
        <f t="shared" si="97"/>
        <v>OK</v>
      </c>
      <c r="DF74" s="374" t="str">
        <f t="shared" si="98"/>
        <v>OK</v>
      </c>
      <c r="DG74" s="373" t="str">
        <f t="shared" si="65"/>
        <v>OK</v>
      </c>
      <c r="DH74" s="373" t="str">
        <f t="shared" si="99"/>
        <v>OK</v>
      </c>
      <c r="DI74" s="373" t="str">
        <f t="shared" si="100"/>
        <v>OK</v>
      </c>
      <c r="DJ74" s="373" t="str">
        <f t="shared" si="101"/>
        <v>OK</v>
      </c>
      <c r="DK74" s="373" t="str">
        <f t="shared" si="102"/>
        <v>OK</v>
      </c>
      <c r="DL74" s="373" t="str">
        <f t="shared" si="103"/>
        <v>OK</v>
      </c>
      <c r="DM74" s="373" t="str">
        <f t="shared" si="104"/>
        <v>OK</v>
      </c>
      <c r="DN74" s="374" t="str">
        <f t="shared" si="105"/>
        <v>OK</v>
      </c>
      <c r="DO74" s="377">
        <f t="shared" si="66"/>
        <v>0</v>
      </c>
      <c r="DP74" s="376" t="str">
        <f t="shared" si="67"/>
        <v>OK</v>
      </c>
    </row>
    <row r="75" spans="2:120" hidden="1" x14ac:dyDescent="0.2">
      <c r="B75" s="105"/>
      <c r="C75" s="519" t="str">
        <f t="shared" si="38"/>
        <v>-</v>
      </c>
      <c r="D75" s="523">
        <f t="shared" si="106"/>
        <v>52</v>
      </c>
      <c r="E75" s="529"/>
      <c r="F75" s="456"/>
      <c r="G75" s="454"/>
      <c r="H75" s="112"/>
      <c r="I75" s="455"/>
      <c r="J75" s="542"/>
      <c r="K75" s="259"/>
      <c r="L75" s="532"/>
      <c r="M75" s="491"/>
      <c r="N75" s="492"/>
      <c r="O75" s="493"/>
      <c r="P75" s="610"/>
      <c r="Q75" s="463"/>
      <c r="R75" s="492"/>
      <c r="S75" s="493"/>
      <c r="T75" s="671" t="str">
        <f t="shared" si="0"/>
        <v/>
      </c>
      <c r="U75" s="658" t="str">
        <f t="shared" si="39"/>
        <v/>
      </c>
      <c r="V75" s="150" t="str">
        <f t="shared" si="75"/>
        <v/>
      </c>
      <c r="W75" s="53" t="str">
        <f t="shared" si="76"/>
        <v/>
      </c>
      <c r="X75" s="54" t="b">
        <f t="shared" si="40"/>
        <v>0</v>
      </c>
      <c r="Y75" s="54" t="b">
        <f t="shared" si="41"/>
        <v>0</v>
      </c>
      <c r="Z75" s="54" t="b">
        <f t="shared" si="68"/>
        <v>0</v>
      </c>
      <c r="AA75" s="53" t="str">
        <f t="shared" si="42"/>
        <v/>
      </c>
      <c r="AB75" s="54" t="str">
        <f t="shared" si="3"/>
        <v/>
      </c>
      <c r="AC75" s="53" t="str">
        <f t="shared" si="4"/>
        <v/>
      </c>
      <c r="AD75" s="200" t="str">
        <f t="shared" si="5"/>
        <v/>
      </c>
      <c r="AE75" s="53" t="str">
        <f t="shared" si="71"/>
        <v/>
      </c>
      <c r="AF75" s="201" t="e">
        <f t="shared" si="77"/>
        <v>#VALUE!</v>
      </c>
      <c r="AG75" s="352" t="b">
        <f t="shared" si="73"/>
        <v>1</v>
      </c>
      <c r="AH75" s="352" t="b">
        <f t="shared" si="74"/>
        <v>0</v>
      </c>
      <c r="AI75" s="55" t="b">
        <f t="shared" si="69"/>
        <v>0</v>
      </c>
      <c r="AJ75" s="55" t="b">
        <f t="shared" si="70"/>
        <v>1</v>
      </c>
      <c r="AK75" s="55" t="b">
        <f>IF(AND(COUNTBLANK(E75:J75)=6,OR(AH76:$AH$123)),NOT(AH75))</f>
        <v>0</v>
      </c>
      <c r="AL75" s="55" t="str">
        <f t="shared" si="78"/>
        <v/>
      </c>
      <c r="AM75" s="55" t="b">
        <f t="shared" si="8"/>
        <v>1</v>
      </c>
      <c r="AN75" s="55" t="str">
        <f t="shared" si="79"/>
        <v/>
      </c>
      <c r="AO75" s="55" t="b">
        <f t="shared" si="72"/>
        <v>1</v>
      </c>
      <c r="AP75" s="353" t="str">
        <f t="shared" si="43"/>
        <v/>
      </c>
      <c r="AQ75" s="55" t="str">
        <f t="shared" si="10"/>
        <v/>
      </c>
      <c r="AR75" s="202">
        <f t="shared" si="44"/>
        <v>0</v>
      </c>
      <c r="AS75" s="202" t="str">
        <f t="shared" si="45"/>
        <v/>
      </c>
      <c r="AT75" s="656" t="str">
        <f t="shared" si="46"/>
        <v/>
      </c>
      <c r="AU75" s="656" t="str">
        <f t="shared" si="47"/>
        <v/>
      </c>
      <c r="AV75" s="656" t="str">
        <f t="shared" si="48"/>
        <v/>
      </c>
      <c r="AW75" s="842"/>
      <c r="AX75" s="844"/>
      <c r="AY75" s="487" t="str">
        <f t="shared" si="49"/>
        <v>n/a</v>
      </c>
      <c r="AZ75" s="483" t="b">
        <f t="shared" si="80"/>
        <v>0</v>
      </c>
      <c r="BA75" s="363" t="b">
        <f t="shared" si="81"/>
        <v>0</v>
      </c>
      <c r="BB75" s="363" t="b">
        <f t="shared" si="82"/>
        <v>0</v>
      </c>
      <c r="BC75" s="484" t="b">
        <f t="shared" si="83"/>
        <v>0</v>
      </c>
      <c r="BD75" s="483" t="b">
        <f t="shared" si="84"/>
        <v>0</v>
      </c>
      <c r="BE75" s="363" t="b">
        <f t="shared" si="85"/>
        <v>0</v>
      </c>
      <c r="BF75" s="484" t="b">
        <f t="shared" si="86"/>
        <v>0</v>
      </c>
      <c r="BG75" s="485" t="str">
        <f t="shared" si="50"/>
        <v/>
      </c>
      <c r="BH75" s="364" t="str">
        <f t="shared" si="51"/>
        <v/>
      </c>
      <c r="BI75" s="365" t="str">
        <f t="shared" si="52"/>
        <v/>
      </c>
      <c r="BJ75" s="366" t="str">
        <f t="shared" si="53"/>
        <v/>
      </c>
      <c r="BN75" s="90">
        <f t="shared" si="107"/>
        <v>52</v>
      </c>
      <c r="BO75" s="90" t="str">
        <f t="shared" si="18"/>
        <v>-</v>
      </c>
      <c r="BQ75" s="46"/>
      <c r="BR75" s="187"/>
      <c r="BS75" s="64"/>
      <c r="BT75" s="64"/>
      <c r="BU75" s="64"/>
      <c r="BV75" s="64"/>
      <c r="BW75" s="64"/>
      <c r="BX75" s="64"/>
      <c r="BY75" s="64"/>
      <c r="CA75" s="137">
        <f t="shared" si="54"/>
        <v>52</v>
      </c>
      <c r="CB75" s="394">
        <f t="shared" si="55"/>
        <v>0</v>
      </c>
      <c r="CC75" s="394">
        <f t="shared" si="56"/>
        <v>0</v>
      </c>
      <c r="CD75" s="354" t="str">
        <f t="shared" si="87"/>
        <v/>
      </c>
      <c r="CE75" s="355" t="str">
        <f t="shared" si="88"/>
        <v/>
      </c>
      <c r="CF75" s="356" t="str">
        <f t="shared" si="57"/>
        <v/>
      </c>
      <c r="CG75" s="357" t="str">
        <f t="shared" si="58"/>
        <v/>
      </c>
      <c r="CH75" s="357" t="str">
        <f t="shared" si="89"/>
        <v/>
      </c>
      <c r="CI75" s="357" t="str">
        <f t="shared" si="90"/>
        <v/>
      </c>
      <c r="CJ75" s="355" t="str">
        <f t="shared" si="59"/>
        <v/>
      </c>
      <c r="CK75" s="46"/>
      <c r="CL75" s="188"/>
      <c r="CM75" s="107"/>
      <c r="CN75" s="107"/>
      <c r="CO75" s="64"/>
      <c r="CP75" s="64"/>
      <c r="CT75" s="373" t="str">
        <f t="shared" si="60"/>
        <v>OK</v>
      </c>
      <c r="CU75" s="373" t="str">
        <f t="shared" si="61"/>
        <v>OK</v>
      </c>
      <c r="CV75" s="373" t="str">
        <f t="shared" si="62"/>
        <v>OK</v>
      </c>
      <c r="CW75" s="373" t="str">
        <f t="shared" si="63"/>
        <v>OK</v>
      </c>
      <c r="CX75" s="373" t="str">
        <f t="shared" si="64"/>
        <v>OK</v>
      </c>
      <c r="CY75" s="374" t="str">
        <f t="shared" si="91"/>
        <v>OK</v>
      </c>
      <c r="CZ75" s="373" t="str">
        <f t="shared" si="92"/>
        <v>OK</v>
      </c>
      <c r="DA75" s="373" t="str">
        <f t="shared" si="93"/>
        <v>OK</v>
      </c>
      <c r="DB75" s="373" t="str">
        <f t="shared" si="94"/>
        <v>OK</v>
      </c>
      <c r="DC75" s="373" t="str">
        <f t="shared" si="95"/>
        <v>OK</v>
      </c>
      <c r="DD75" s="373" t="str">
        <f t="shared" si="96"/>
        <v>OK</v>
      </c>
      <c r="DE75" s="373" t="str">
        <f t="shared" si="97"/>
        <v>OK</v>
      </c>
      <c r="DF75" s="374" t="str">
        <f t="shared" si="98"/>
        <v>OK</v>
      </c>
      <c r="DG75" s="373" t="str">
        <f t="shared" si="65"/>
        <v>OK</v>
      </c>
      <c r="DH75" s="373" t="str">
        <f t="shared" si="99"/>
        <v>OK</v>
      </c>
      <c r="DI75" s="373" t="str">
        <f t="shared" si="100"/>
        <v>OK</v>
      </c>
      <c r="DJ75" s="373" t="str">
        <f t="shared" si="101"/>
        <v>OK</v>
      </c>
      <c r="DK75" s="373" t="str">
        <f t="shared" si="102"/>
        <v>OK</v>
      </c>
      <c r="DL75" s="373" t="str">
        <f t="shared" si="103"/>
        <v>OK</v>
      </c>
      <c r="DM75" s="373" t="str">
        <f t="shared" si="104"/>
        <v>OK</v>
      </c>
      <c r="DN75" s="374" t="str">
        <f t="shared" si="105"/>
        <v>OK</v>
      </c>
      <c r="DO75" s="377">
        <f t="shared" si="66"/>
        <v>0</v>
      </c>
      <c r="DP75" s="376" t="str">
        <f t="shared" si="67"/>
        <v>OK</v>
      </c>
    </row>
    <row r="76" spans="2:120" hidden="1" x14ac:dyDescent="0.2">
      <c r="B76" s="105"/>
      <c r="C76" s="519" t="str">
        <f t="shared" si="38"/>
        <v>-</v>
      </c>
      <c r="D76" s="522">
        <f t="shared" si="106"/>
        <v>53</v>
      </c>
      <c r="E76" s="529"/>
      <c r="F76" s="456"/>
      <c r="G76" s="454"/>
      <c r="H76" s="112"/>
      <c r="I76" s="455"/>
      <c r="J76" s="542"/>
      <c r="K76" s="259"/>
      <c r="L76" s="532"/>
      <c r="M76" s="491"/>
      <c r="N76" s="492"/>
      <c r="O76" s="493"/>
      <c r="P76" s="610"/>
      <c r="Q76" s="463"/>
      <c r="R76" s="492"/>
      <c r="S76" s="493"/>
      <c r="T76" s="671" t="str">
        <f t="shared" si="0"/>
        <v/>
      </c>
      <c r="U76" s="658" t="str">
        <f t="shared" si="39"/>
        <v/>
      </c>
      <c r="V76" s="150" t="str">
        <f t="shared" si="75"/>
        <v/>
      </c>
      <c r="W76" s="53" t="str">
        <f t="shared" si="76"/>
        <v/>
      </c>
      <c r="X76" s="54" t="b">
        <f t="shared" si="40"/>
        <v>0</v>
      </c>
      <c r="Y76" s="54" t="b">
        <f t="shared" si="41"/>
        <v>0</v>
      </c>
      <c r="Z76" s="54" t="b">
        <f t="shared" si="68"/>
        <v>0</v>
      </c>
      <c r="AA76" s="53" t="str">
        <f t="shared" si="42"/>
        <v/>
      </c>
      <c r="AB76" s="54" t="str">
        <f t="shared" si="3"/>
        <v/>
      </c>
      <c r="AC76" s="53" t="str">
        <f t="shared" si="4"/>
        <v/>
      </c>
      <c r="AD76" s="200" t="str">
        <f t="shared" si="5"/>
        <v/>
      </c>
      <c r="AE76" s="53" t="str">
        <f t="shared" si="71"/>
        <v/>
      </c>
      <c r="AF76" s="201" t="e">
        <f t="shared" si="77"/>
        <v>#VALUE!</v>
      </c>
      <c r="AG76" s="352" t="b">
        <f t="shared" si="73"/>
        <v>1</v>
      </c>
      <c r="AH76" s="352" t="b">
        <f t="shared" si="74"/>
        <v>0</v>
      </c>
      <c r="AI76" s="55" t="b">
        <f t="shared" si="69"/>
        <v>0</v>
      </c>
      <c r="AJ76" s="55" t="b">
        <f t="shared" si="70"/>
        <v>1</v>
      </c>
      <c r="AK76" s="55" t="b">
        <f>IF(AND(COUNTBLANK(E76:J76)=6,OR(AH77:$AH$123)),NOT(AH76))</f>
        <v>0</v>
      </c>
      <c r="AL76" s="55" t="str">
        <f t="shared" si="78"/>
        <v/>
      </c>
      <c r="AM76" s="55" t="b">
        <f t="shared" si="8"/>
        <v>1</v>
      </c>
      <c r="AN76" s="55" t="str">
        <f t="shared" si="79"/>
        <v/>
      </c>
      <c r="AO76" s="55" t="b">
        <f t="shared" si="72"/>
        <v>1</v>
      </c>
      <c r="AP76" s="353" t="str">
        <f t="shared" si="43"/>
        <v/>
      </c>
      <c r="AQ76" s="55" t="str">
        <f t="shared" si="10"/>
        <v/>
      </c>
      <c r="AR76" s="202">
        <f t="shared" si="44"/>
        <v>0</v>
      </c>
      <c r="AS76" s="202" t="str">
        <f t="shared" si="45"/>
        <v/>
      </c>
      <c r="AT76" s="656" t="str">
        <f t="shared" si="46"/>
        <v/>
      </c>
      <c r="AU76" s="656" t="str">
        <f t="shared" si="47"/>
        <v/>
      </c>
      <c r="AV76" s="656" t="str">
        <f t="shared" si="48"/>
        <v/>
      </c>
      <c r="AW76" s="842"/>
      <c r="AX76" s="844"/>
      <c r="AY76" s="487" t="str">
        <f t="shared" si="49"/>
        <v>n/a</v>
      </c>
      <c r="AZ76" s="483" t="b">
        <f t="shared" si="80"/>
        <v>0</v>
      </c>
      <c r="BA76" s="363" t="b">
        <f t="shared" si="81"/>
        <v>0</v>
      </c>
      <c r="BB76" s="363" t="b">
        <f t="shared" si="82"/>
        <v>0</v>
      </c>
      <c r="BC76" s="484" t="b">
        <f t="shared" si="83"/>
        <v>0</v>
      </c>
      <c r="BD76" s="483" t="b">
        <f t="shared" si="84"/>
        <v>0</v>
      </c>
      <c r="BE76" s="363" t="b">
        <f t="shared" si="85"/>
        <v>0</v>
      </c>
      <c r="BF76" s="484" t="b">
        <f t="shared" si="86"/>
        <v>0</v>
      </c>
      <c r="BG76" s="485" t="str">
        <f t="shared" si="50"/>
        <v/>
      </c>
      <c r="BH76" s="364" t="str">
        <f t="shared" si="51"/>
        <v/>
      </c>
      <c r="BI76" s="365" t="str">
        <f t="shared" si="52"/>
        <v/>
      </c>
      <c r="BJ76" s="366" t="str">
        <f t="shared" si="53"/>
        <v/>
      </c>
      <c r="BN76" s="90">
        <f t="shared" si="107"/>
        <v>53</v>
      </c>
      <c r="BO76" s="90" t="str">
        <f t="shared" si="18"/>
        <v>-</v>
      </c>
      <c r="BQ76" s="46"/>
      <c r="BR76" s="187"/>
      <c r="BS76" s="64"/>
      <c r="BT76" s="64"/>
      <c r="BU76" s="64"/>
      <c r="BV76" s="64"/>
      <c r="BW76" s="64"/>
      <c r="BX76" s="64"/>
      <c r="BY76" s="64"/>
      <c r="CA76" s="137">
        <f t="shared" si="54"/>
        <v>53</v>
      </c>
      <c r="CB76" s="394">
        <f t="shared" si="55"/>
        <v>0</v>
      </c>
      <c r="CC76" s="394">
        <f t="shared" si="56"/>
        <v>0</v>
      </c>
      <c r="CD76" s="354" t="str">
        <f t="shared" si="87"/>
        <v/>
      </c>
      <c r="CE76" s="355" t="str">
        <f t="shared" si="88"/>
        <v/>
      </c>
      <c r="CF76" s="356" t="str">
        <f t="shared" si="57"/>
        <v/>
      </c>
      <c r="CG76" s="357" t="str">
        <f t="shared" si="58"/>
        <v/>
      </c>
      <c r="CH76" s="357" t="str">
        <f t="shared" si="89"/>
        <v/>
      </c>
      <c r="CI76" s="357" t="str">
        <f t="shared" si="90"/>
        <v/>
      </c>
      <c r="CJ76" s="355" t="str">
        <f t="shared" si="59"/>
        <v/>
      </c>
      <c r="CK76" s="46"/>
      <c r="CL76" s="188"/>
      <c r="CM76" s="107"/>
      <c r="CN76" s="107"/>
      <c r="CO76" s="64"/>
      <c r="CP76" s="64"/>
      <c r="CT76" s="373" t="str">
        <f t="shared" si="60"/>
        <v>OK</v>
      </c>
      <c r="CU76" s="373" t="str">
        <f t="shared" si="61"/>
        <v>OK</v>
      </c>
      <c r="CV76" s="373" t="str">
        <f t="shared" si="62"/>
        <v>OK</v>
      </c>
      <c r="CW76" s="373" t="str">
        <f t="shared" si="63"/>
        <v>OK</v>
      </c>
      <c r="CX76" s="373" t="str">
        <f t="shared" si="64"/>
        <v>OK</v>
      </c>
      <c r="CY76" s="374" t="str">
        <f t="shared" si="91"/>
        <v>OK</v>
      </c>
      <c r="CZ76" s="373" t="str">
        <f t="shared" si="92"/>
        <v>OK</v>
      </c>
      <c r="DA76" s="373" t="str">
        <f t="shared" si="93"/>
        <v>OK</v>
      </c>
      <c r="DB76" s="373" t="str">
        <f t="shared" si="94"/>
        <v>OK</v>
      </c>
      <c r="DC76" s="373" t="str">
        <f t="shared" si="95"/>
        <v>OK</v>
      </c>
      <c r="DD76" s="373" t="str">
        <f t="shared" si="96"/>
        <v>OK</v>
      </c>
      <c r="DE76" s="373" t="str">
        <f t="shared" si="97"/>
        <v>OK</v>
      </c>
      <c r="DF76" s="374" t="str">
        <f t="shared" si="98"/>
        <v>OK</v>
      </c>
      <c r="DG76" s="373" t="str">
        <f t="shared" si="65"/>
        <v>OK</v>
      </c>
      <c r="DH76" s="373" t="str">
        <f t="shared" si="99"/>
        <v>OK</v>
      </c>
      <c r="DI76" s="373" t="str">
        <f t="shared" si="100"/>
        <v>OK</v>
      </c>
      <c r="DJ76" s="373" t="str">
        <f t="shared" si="101"/>
        <v>OK</v>
      </c>
      <c r="DK76" s="373" t="str">
        <f t="shared" si="102"/>
        <v>OK</v>
      </c>
      <c r="DL76" s="373" t="str">
        <f t="shared" si="103"/>
        <v>OK</v>
      </c>
      <c r="DM76" s="373" t="str">
        <f t="shared" si="104"/>
        <v>OK</v>
      </c>
      <c r="DN76" s="374" t="str">
        <f t="shared" si="105"/>
        <v>OK</v>
      </c>
      <c r="DO76" s="377">
        <f t="shared" si="66"/>
        <v>0</v>
      </c>
      <c r="DP76" s="376" t="str">
        <f t="shared" si="67"/>
        <v>OK</v>
      </c>
    </row>
    <row r="77" spans="2:120" hidden="1" x14ac:dyDescent="0.2">
      <c r="B77" s="105"/>
      <c r="C77" s="519" t="str">
        <f t="shared" si="38"/>
        <v>-</v>
      </c>
      <c r="D77" s="523">
        <f t="shared" si="106"/>
        <v>54</v>
      </c>
      <c r="E77" s="529"/>
      <c r="F77" s="456"/>
      <c r="G77" s="454"/>
      <c r="H77" s="112"/>
      <c r="I77" s="455"/>
      <c r="J77" s="542"/>
      <c r="K77" s="259"/>
      <c r="L77" s="532"/>
      <c r="M77" s="491"/>
      <c r="N77" s="492"/>
      <c r="O77" s="493"/>
      <c r="P77" s="610"/>
      <c r="Q77" s="463"/>
      <c r="R77" s="492"/>
      <c r="S77" s="493"/>
      <c r="T77" s="671" t="str">
        <f t="shared" si="0"/>
        <v/>
      </c>
      <c r="U77" s="658" t="str">
        <f t="shared" si="39"/>
        <v/>
      </c>
      <c r="V77" s="150" t="str">
        <f t="shared" si="75"/>
        <v/>
      </c>
      <c r="W77" s="53" t="str">
        <f t="shared" si="76"/>
        <v/>
      </c>
      <c r="X77" s="54" t="b">
        <f t="shared" si="40"/>
        <v>0</v>
      </c>
      <c r="Y77" s="54" t="b">
        <f t="shared" si="41"/>
        <v>0</v>
      </c>
      <c r="Z77" s="54" t="b">
        <f t="shared" si="68"/>
        <v>0</v>
      </c>
      <c r="AA77" s="53" t="str">
        <f t="shared" si="42"/>
        <v/>
      </c>
      <c r="AB77" s="54" t="str">
        <f t="shared" si="3"/>
        <v/>
      </c>
      <c r="AC77" s="53" t="str">
        <f t="shared" si="4"/>
        <v/>
      </c>
      <c r="AD77" s="200" t="str">
        <f t="shared" si="5"/>
        <v/>
      </c>
      <c r="AE77" s="53" t="str">
        <f t="shared" si="71"/>
        <v/>
      </c>
      <c r="AF77" s="201" t="e">
        <f t="shared" si="77"/>
        <v>#VALUE!</v>
      </c>
      <c r="AG77" s="352" t="b">
        <f t="shared" si="73"/>
        <v>1</v>
      </c>
      <c r="AH77" s="352" t="b">
        <f t="shared" si="74"/>
        <v>0</v>
      </c>
      <c r="AI77" s="55" t="b">
        <f t="shared" si="69"/>
        <v>0</v>
      </c>
      <c r="AJ77" s="55" t="b">
        <f t="shared" si="70"/>
        <v>1</v>
      </c>
      <c r="AK77" s="55" t="b">
        <f>IF(AND(COUNTBLANK(E77:J77)=6,OR(AH78:$AH$123)),NOT(AH77))</f>
        <v>0</v>
      </c>
      <c r="AL77" s="55" t="str">
        <f t="shared" si="78"/>
        <v/>
      </c>
      <c r="AM77" s="55" t="b">
        <f t="shared" si="8"/>
        <v>1</v>
      </c>
      <c r="AN77" s="55" t="str">
        <f t="shared" si="79"/>
        <v/>
      </c>
      <c r="AO77" s="55" t="b">
        <f t="shared" si="72"/>
        <v>1</v>
      </c>
      <c r="AP77" s="353" t="str">
        <f t="shared" si="43"/>
        <v/>
      </c>
      <c r="AQ77" s="55" t="str">
        <f t="shared" si="10"/>
        <v/>
      </c>
      <c r="AR77" s="202">
        <f t="shared" si="44"/>
        <v>0</v>
      </c>
      <c r="AS77" s="202" t="str">
        <f t="shared" si="45"/>
        <v/>
      </c>
      <c r="AT77" s="656" t="str">
        <f t="shared" si="46"/>
        <v/>
      </c>
      <c r="AU77" s="656" t="str">
        <f t="shared" si="47"/>
        <v/>
      </c>
      <c r="AV77" s="656" t="str">
        <f t="shared" si="48"/>
        <v/>
      </c>
      <c r="AW77" s="842"/>
      <c r="AX77" s="844"/>
      <c r="AY77" s="487" t="str">
        <f t="shared" si="49"/>
        <v>n/a</v>
      </c>
      <c r="AZ77" s="483" t="b">
        <f t="shared" si="80"/>
        <v>0</v>
      </c>
      <c r="BA77" s="363" t="b">
        <f t="shared" si="81"/>
        <v>0</v>
      </c>
      <c r="BB77" s="363" t="b">
        <f t="shared" si="82"/>
        <v>0</v>
      </c>
      <c r="BC77" s="484" t="b">
        <f t="shared" si="83"/>
        <v>0</v>
      </c>
      <c r="BD77" s="483" t="b">
        <f t="shared" si="84"/>
        <v>0</v>
      </c>
      <c r="BE77" s="363" t="b">
        <f t="shared" si="85"/>
        <v>0</v>
      </c>
      <c r="BF77" s="484" t="b">
        <f t="shared" si="86"/>
        <v>0</v>
      </c>
      <c r="BG77" s="485" t="str">
        <f t="shared" si="50"/>
        <v/>
      </c>
      <c r="BH77" s="364" t="str">
        <f t="shared" si="51"/>
        <v/>
      </c>
      <c r="BI77" s="365" t="str">
        <f t="shared" si="52"/>
        <v/>
      </c>
      <c r="BJ77" s="366" t="str">
        <f t="shared" si="53"/>
        <v/>
      </c>
      <c r="BN77" s="90">
        <f t="shared" si="107"/>
        <v>54</v>
      </c>
      <c r="BO77" s="90" t="str">
        <f t="shared" si="18"/>
        <v>-</v>
      </c>
      <c r="BQ77" s="46"/>
      <c r="BR77" s="187"/>
      <c r="BS77" s="64"/>
      <c r="BT77" s="64"/>
      <c r="BU77" s="64"/>
      <c r="BV77" s="64"/>
      <c r="BW77" s="64"/>
      <c r="BX77" s="64"/>
      <c r="BY77" s="64"/>
      <c r="CA77" s="137">
        <f t="shared" si="54"/>
        <v>54</v>
      </c>
      <c r="CB77" s="394">
        <f t="shared" si="55"/>
        <v>0</v>
      </c>
      <c r="CC77" s="394">
        <f t="shared" si="56"/>
        <v>0</v>
      </c>
      <c r="CD77" s="354" t="str">
        <f t="shared" si="87"/>
        <v/>
      </c>
      <c r="CE77" s="355" t="str">
        <f t="shared" si="88"/>
        <v/>
      </c>
      <c r="CF77" s="356" t="str">
        <f t="shared" si="57"/>
        <v/>
      </c>
      <c r="CG77" s="357" t="str">
        <f t="shared" si="58"/>
        <v/>
      </c>
      <c r="CH77" s="357" t="str">
        <f t="shared" si="89"/>
        <v/>
      </c>
      <c r="CI77" s="357" t="str">
        <f t="shared" si="90"/>
        <v/>
      </c>
      <c r="CJ77" s="355" t="str">
        <f t="shared" si="59"/>
        <v/>
      </c>
      <c r="CK77" s="46"/>
      <c r="CL77" s="188"/>
      <c r="CM77" s="107"/>
      <c r="CN77" s="107"/>
      <c r="CO77" s="64"/>
      <c r="CP77" s="64"/>
      <c r="CT77" s="373" t="str">
        <f t="shared" si="60"/>
        <v>OK</v>
      </c>
      <c r="CU77" s="373" t="str">
        <f t="shared" si="61"/>
        <v>OK</v>
      </c>
      <c r="CV77" s="373" t="str">
        <f t="shared" si="62"/>
        <v>OK</v>
      </c>
      <c r="CW77" s="373" t="str">
        <f t="shared" si="63"/>
        <v>OK</v>
      </c>
      <c r="CX77" s="373" t="str">
        <f t="shared" si="64"/>
        <v>OK</v>
      </c>
      <c r="CY77" s="374" t="str">
        <f t="shared" si="91"/>
        <v>OK</v>
      </c>
      <c r="CZ77" s="373" t="str">
        <f t="shared" si="92"/>
        <v>OK</v>
      </c>
      <c r="DA77" s="373" t="str">
        <f t="shared" si="93"/>
        <v>OK</v>
      </c>
      <c r="DB77" s="373" t="str">
        <f t="shared" si="94"/>
        <v>OK</v>
      </c>
      <c r="DC77" s="373" t="str">
        <f t="shared" si="95"/>
        <v>OK</v>
      </c>
      <c r="DD77" s="373" t="str">
        <f t="shared" si="96"/>
        <v>OK</v>
      </c>
      <c r="DE77" s="373" t="str">
        <f t="shared" si="97"/>
        <v>OK</v>
      </c>
      <c r="DF77" s="374" t="str">
        <f t="shared" si="98"/>
        <v>OK</v>
      </c>
      <c r="DG77" s="373" t="str">
        <f t="shared" si="65"/>
        <v>OK</v>
      </c>
      <c r="DH77" s="373" t="str">
        <f t="shared" si="99"/>
        <v>OK</v>
      </c>
      <c r="DI77" s="373" t="str">
        <f t="shared" si="100"/>
        <v>OK</v>
      </c>
      <c r="DJ77" s="373" t="str">
        <f t="shared" si="101"/>
        <v>OK</v>
      </c>
      <c r="DK77" s="373" t="str">
        <f t="shared" si="102"/>
        <v>OK</v>
      </c>
      <c r="DL77" s="373" t="str">
        <f t="shared" si="103"/>
        <v>OK</v>
      </c>
      <c r="DM77" s="373" t="str">
        <f t="shared" si="104"/>
        <v>OK</v>
      </c>
      <c r="DN77" s="374" t="str">
        <f t="shared" si="105"/>
        <v>OK</v>
      </c>
      <c r="DO77" s="377">
        <f t="shared" si="66"/>
        <v>0</v>
      </c>
      <c r="DP77" s="376" t="str">
        <f t="shared" si="67"/>
        <v>OK</v>
      </c>
    </row>
    <row r="78" spans="2:120" hidden="1" x14ac:dyDescent="0.2">
      <c r="B78" s="105"/>
      <c r="C78" s="519" t="str">
        <f t="shared" si="38"/>
        <v>-</v>
      </c>
      <c r="D78" s="522">
        <f t="shared" si="106"/>
        <v>55</v>
      </c>
      <c r="E78" s="529"/>
      <c r="F78" s="456"/>
      <c r="G78" s="454"/>
      <c r="H78" s="112"/>
      <c r="I78" s="455"/>
      <c r="J78" s="542"/>
      <c r="K78" s="259"/>
      <c r="L78" s="532"/>
      <c r="M78" s="491"/>
      <c r="N78" s="492"/>
      <c r="O78" s="493"/>
      <c r="P78" s="610"/>
      <c r="Q78" s="463"/>
      <c r="R78" s="492"/>
      <c r="S78" s="493"/>
      <c r="T78" s="671" t="str">
        <f t="shared" si="0"/>
        <v/>
      </c>
      <c r="U78" s="658" t="str">
        <f t="shared" si="39"/>
        <v/>
      </c>
      <c r="V78" s="150" t="str">
        <f t="shared" si="75"/>
        <v/>
      </c>
      <c r="W78" s="53" t="str">
        <f t="shared" si="76"/>
        <v/>
      </c>
      <c r="X78" s="54" t="b">
        <f t="shared" si="40"/>
        <v>0</v>
      </c>
      <c r="Y78" s="54" t="b">
        <f t="shared" si="41"/>
        <v>0</v>
      </c>
      <c r="Z78" s="54" t="b">
        <f t="shared" si="68"/>
        <v>0</v>
      </c>
      <c r="AA78" s="53" t="str">
        <f t="shared" si="42"/>
        <v/>
      </c>
      <c r="AB78" s="54" t="str">
        <f t="shared" si="3"/>
        <v/>
      </c>
      <c r="AC78" s="53" t="str">
        <f t="shared" si="4"/>
        <v/>
      </c>
      <c r="AD78" s="200" t="str">
        <f t="shared" si="5"/>
        <v/>
      </c>
      <c r="AE78" s="53" t="str">
        <f t="shared" si="71"/>
        <v/>
      </c>
      <c r="AF78" s="201" t="e">
        <f t="shared" si="77"/>
        <v>#VALUE!</v>
      </c>
      <c r="AG78" s="352" t="b">
        <f t="shared" si="73"/>
        <v>1</v>
      </c>
      <c r="AH78" s="352" t="b">
        <f t="shared" si="74"/>
        <v>0</v>
      </c>
      <c r="AI78" s="55" t="b">
        <f t="shared" si="69"/>
        <v>0</v>
      </c>
      <c r="AJ78" s="55" t="b">
        <f t="shared" si="70"/>
        <v>1</v>
      </c>
      <c r="AK78" s="55" t="b">
        <f>IF(AND(COUNTBLANK(E78:J78)=6,OR(AH79:$AH$123)),NOT(AH78))</f>
        <v>0</v>
      </c>
      <c r="AL78" s="55" t="str">
        <f t="shared" si="78"/>
        <v/>
      </c>
      <c r="AM78" s="55" t="b">
        <f t="shared" si="8"/>
        <v>1</v>
      </c>
      <c r="AN78" s="55" t="str">
        <f t="shared" si="79"/>
        <v/>
      </c>
      <c r="AO78" s="55" t="b">
        <f t="shared" si="72"/>
        <v>1</v>
      </c>
      <c r="AP78" s="353" t="str">
        <f t="shared" si="43"/>
        <v/>
      </c>
      <c r="AQ78" s="55" t="str">
        <f t="shared" si="10"/>
        <v/>
      </c>
      <c r="AR78" s="202">
        <f t="shared" si="44"/>
        <v>0</v>
      </c>
      <c r="AS78" s="202" t="str">
        <f t="shared" si="45"/>
        <v/>
      </c>
      <c r="AT78" s="656" t="str">
        <f t="shared" si="46"/>
        <v/>
      </c>
      <c r="AU78" s="656" t="str">
        <f t="shared" si="47"/>
        <v/>
      </c>
      <c r="AV78" s="656" t="str">
        <f t="shared" si="48"/>
        <v/>
      </c>
      <c r="AW78" s="842"/>
      <c r="AX78" s="844"/>
      <c r="AY78" s="487" t="str">
        <f t="shared" si="49"/>
        <v>n/a</v>
      </c>
      <c r="AZ78" s="483" t="b">
        <f t="shared" si="80"/>
        <v>0</v>
      </c>
      <c r="BA78" s="363" t="b">
        <f t="shared" si="81"/>
        <v>0</v>
      </c>
      <c r="BB78" s="363" t="b">
        <f t="shared" si="82"/>
        <v>0</v>
      </c>
      <c r="BC78" s="484" t="b">
        <f t="shared" si="83"/>
        <v>0</v>
      </c>
      <c r="BD78" s="483" t="b">
        <f t="shared" si="84"/>
        <v>0</v>
      </c>
      <c r="BE78" s="363" t="b">
        <f t="shared" si="85"/>
        <v>0</v>
      </c>
      <c r="BF78" s="484" t="b">
        <f t="shared" si="86"/>
        <v>0</v>
      </c>
      <c r="BG78" s="485" t="str">
        <f t="shared" si="50"/>
        <v/>
      </c>
      <c r="BH78" s="364" t="str">
        <f t="shared" si="51"/>
        <v/>
      </c>
      <c r="BI78" s="365" t="str">
        <f t="shared" si="52"/>
        <v/>
      </c>
      <c r="BJ78" s="366" t="str">
        <f t="shared" si="53"/>
        <v/>
      </c>
      <c r="BN78" s="90">
        <f t="shared" si="107"/>
        <v>55</v>
      </c>
      <c r="BO78" s="90" t="str">
        <f t="shared" si="18"/>
        <v>-</v>
      </c>
      <c r="BQ78" s="46"/>
      <c r="BR78" s="187"/>
      <c r="BS78" s="64"/>
      <c r="BT78" s="64"/>
      <c r="BU78" s="64"/>
      <c r="BV78" s="64"/>
      <c r="BW78" s="64"/>
      <c r="BX78" s="64"/>
      <c r="BY78" s="64"/>
      <c r="CA78" s="137">
        <f t="shared" si="54"/>
        <v>55</v>
      </c>
      <c r="CB78" s="394">
        <f t="shared" si="55"/>
        <v>0</v>
      </c>
      <c r="CC78" s="394">
        <f t="shared" si="56"/>
        <v>0</v>
      </c>
      <c r="CD78" s="354" t="str">
        <f t="shared" si="87"/>
        <v/>
      </c>
      <c r="CE78" s="355" t="str">
        <f t="shared" si="88"/>
        <v/>
      </c>
      <c r="CF78" s="356" t="str">
        <f t="shared" si="57"/>
        <v/>
      </c>
      <c r="CG78" s="357" t="str">
        <f t="shared" si="58"/>
        <v/>
      </c>
      <c r="CH78" s="357" t="str">
        <f t="shared" si="89"/>
        <v/>
      </c>
      <c r="CI78" s="357" t="str">
        <f t="shared" si="90"/>
        <v/>
      </c>
      <c r="CJ78" s="355" t="str">
        <f t="shared" si="59"/>
        <v/>
      </c>
      <c r="CK78" s="46"/>
      <c r="CL78" s="188"/>
      <c r="CM78" s="107"/>
      <c r="CN78" s="107"/>
      <c r="CO78" s="64"/>
      <c r="CP78" s="64"/>
      <c r="CT78" s="373" t="str">
        <f t="shared" si="60"/>
        <v>OK</v>
      </c>
      <c r="CU78" s="373" t="str">
        <f t="shared" si="61"/>
        <v>OK</v>
      </c>
      <c r="CV78" s="373" t="str">
        <f t="shared" si="62"/>
        <v>OK</v>
      </c>
      <c r="CW78" s="373" t="str">
        <f t="shared" si="63"/>
        <v>OK</v>
      </c>
      <c r="CX78" s="373" t="str">
        <f t="shared" si="64"/>
        <v>OK</v>
      </c>
      <c r="CY78" s="374" t="str">
        <f t="shared" si="91"/>
        <v>OK</v>
      </c>
      <c r="CZ78" s="373" t="str">
        <f t="shared" si="92"/>
        <v>OK</v>
      </c>
      <c r="DA78" s="373" t="str">
        <f t="shared" si="93"/>
        <v>OK</v>
      </c>
      <c r="DB78" s="373" t="str">
        <f t="shared" si="94"/>
        <v>OK</v>
      </c>
      <c r="DC78" s="373" t="str">
        <f t="shared" si="95"/>
        <v>OK</v>
      </c>
      <c r="DD78" s="373" t="str">
        <f t="shared" si="96"/>
        <v>OK</v>
      </c>
      <c r="DE78" s="373" t="str">
        <f t="shared" si="97"/>
        <v>OK</v>
      </c>
      <c r="DF78" s="374" t="str">
        <f t="shared" si="98"/>
        <v>OK</v>
      </c>
      <c r="DG78" s="373" t="str">
        <f t="shared" si="65"/>
        <v>OK</v>
      </c>
      <c r="DH78" s="373" t="str">
        <f t="shared" si="99"/>
        <v>OK</v>
      </c>
      <c r="DI78" s="373" t="str">
        <f t="shared" si="100"/>
        <v>OK</v>
      </c>
      <c r="DJ78" s="373" t="str">
        <f t="shared" si="101"/>
        <v>OK</v>
      </c>
      <c r="DK78" s="373" t="str">
        <f t="shared" si="102"/>
        <v>OK</v>
      </c>
      <c r="DL78" s="373" t="str">
        <f t="shared" si="103"/>
        <v>OK</v>
      </c>
      <c r="DM78" s="373" t="str">
        <f t="shared" si="104"/>
        <v>OK</v>
      </c>
      <c r="DN78" s="374" t="str">
        <f t="shared" si="105"/>
        <v>OK</v>
      </c>
      <c r="DO78" s="377">
        <f t="shared" si="66"/>
        <v>0</v>
      </c>
      <c r="DP78" s="376" t="str">
        <f t="shared" si="67"/>
        <v>OK</v>
      </c>
    </row>
    <row r="79" spans="2:120" hidden="1" x14ac:dyDescent="0.2">
      <c r="B79" s="105"/>
      <c r="C79" s="519" t="str">
        <f t="shared" si="38"/>
        <v>-</v>
      </c>
      <c r="D79" s="524">
        <f t="shared" si="106"/>
        <v>56</v>
      </c>
      <c r="E79" s="529"/>
      <c r="F79" s="456"/>
      <c r="G79" s="454"/>
      <c r="H79" s="112"/>
      <c r="I79" s="455"/>
      <c r="J79" s="542"/>
      <c r="K79" s="259"/>
      <c r="L79" s="532"/>
      <c r="M79" s="491"/>
      <c r="N79" s="492"/>
      <c r="O79" s="493"/>
      <c r="P79" s="610"/>
      <c r="Q79" s="463"/>
      <c r="R79" s="492"/>
      <c r="S79" s="493"/>
      <c r="T79" s="671" t="str">
        <f t="shared" si="0"/>
        <v/>
      </c>
      <c r="U79" s="658" t="str">
        <f t="shared" si="39"/>
        <v/>
      </c>
      <c r="V79" s="150" t="str">
        <f t="shared" si="75"/>
        <v/>
      </c>
      <c r="W79" s="53" t="str">
        <f t="shared" si="76"/>
        <v/>
      </c>
      <c r="X79" s="54" t="b">
        <f t="shared" si="40"/>
        <v>0</v>
      </c>
      <c r="Y79" s="54" t="b">
        <f t="shared" si="41"/>
        <v>0</v>
      </c>
      <c r="Z79" s="54" t="b">
        <f t="shared" si="68"/>
        <v>0</v>
      </c>
      <c r="AA79" s="53" t="str">
        <f t="shared" si="42"/>
        <v/>
      </c>
      <c r="AB79" s="54" t="str">
        <f t="shared" si="3"/>
        <v/>
      </c>
      <c r="AC79" s="53" t="str">
        <f t="shared" si="4"/>
        <v/>
      </c>
      <c r="AD79" s="200" t="str">
        <f t="shared" si="5"/>
        <v/>
      </c>
      <c r="AE79" s="53" t="str">
        <f t="shared" si="71"/>
        <v/>
      </c>
      <c r="AF79" s="201" t="e">
        <f t="shared" si="77"/>
        <v>#VALUE!</v>
      </c>
      <c r="AG79" s="352" t="b">
        <f t="shared" si="73"/>
        <v>1</v>
      </c>
      <c r="AH79" s="352" t="b">
        <f t="shared" si="74"/>
        <v>0</v>
      </c>
      <c r="AI79" s="55" t="b">
        <f t="shared" si="69"/>
        <v>0</v>
      </c>
      <c r="AJ79" s="55" t="b">
        <f t="shared" si="70"/>
        <v>1</v>
      </c>
      <c r="AK79" s="55" t="b">
        <f>IF(AND(COUNTBLANK(E79:J79)=6,OR(AH80:$AH$123)),NOT(AH79))</f>
        <v>0</v>
      </c>
      <c r="AL79" s="55" t="str">
        <f t="shared" si="78"/>
        <v/>
      </c>
      <c r="AM79" s="55" t="b">
        <f t="shared" si="8"/>
        <v>1</v>
      </c>
      <c r="AN79" s="55" t="str">
        <f t="shared" si="79"/>
        <v/>
      </c>
      <c r="AO79" s="55" t="b">
        <f t="shared" si="72"/>
        <v>1</v>
      </c>
      <c r="AP79" s="353" t="str">
        <f t="shared" si="43"/>
        <v/>
      </c>
      <c r="AQ79" s="55" t="str">
        <f t="shared" si="10"/>
        <v/>
      </c>
      <c r="AR79" s="202">
        <f t="shared" si="44"/>
        <v>0</v>
      </c>
      <c r="AS79" s="202" t="str">
        <f t="shared" si="45"/>
        <v/>
      </c>
      <c r="AT79" s="656" t="str">
        <f t="shared" si="46"/>
        <v/>
      </c>
      <c r="AU79" s="656" t="str">
        <f t="shared" si="47"/>
        <v/>
      </c>
      <c r="AV79" s="656" t="str">
        <f t="shared" si="48"/>
        <v/>
      </c>
      <c r="AW79" s="842"/>
      <c r="AX79" s="844"/>
      <c r="AY79" s="487" t="str">
        <f t="shared" si="49"/>
        <v>n/a</v>
      </c>
      <c r="AZ79" s="483" t="b">
        <f t="shared" si="80"/>
        <v>0</v>
      </c>
      <c r="BA79" s="363" t="b">
        <f t="shared" si="81"/>
        <v>0</v>
      </c>
      <c r="BB79" s="363" t="b">
        <f t="shared" si="82"/>
        <v>0</v>
      </c>
      <c r="BC79" s="484" t="b">
        <f t="shared" si="83"/>
        <v>0</v>
      </c>
      <c r="BD79" s="483" t="b">
        <f t="shared" si="84"/>
        <v>0</v>
      </c>
      <c r="BE79" s="363" t="b">
        <f t="shared" si="85"/>
        <v>0</v>
      </c>
      <c r="BF79" s="484" t="b">
        <f t="shared" si="86"/>
        <v>0</v>
      </c>
      <c r="BG79" s="485" t="str">
        <f t="shared" si="50"/>
        <v/>
      </c>
      <c r="BH79" s="364" t="str">
        <f t="shared" si="51"/>
        <v/>
      </c>
      <c r="BI79" s="365" t="str">
        <f t="shared" si="52"/>
        <v/>
      </c>
      <c r="BJ79" s="366" t="str">
        <f t="shared" si="53"/>
        <v/>
      </c>
      <c r="BN79" s="90">
        <f t="shared" si="107"/>
        <v>56</v>
      </c>
      <c r="BO79" s="90" t="str">
        <f t="shared" si="18"/>
        <v>-</v>
      </c>
      <c r="BQ79" s="46"/>
      <c r="BR79" s="187"/>
      <c r="BS79" s="64"/>
      <c r="BT79" s="64"/>
      <c r="BU79" s="64"/>
      <c r="BV79" s="64"/>
      <c r="BW79" s="64"/>
      <c r="BX79" s="64"/>
      <c r="BY79" s="64"/>
      <c r="CA79" s="137">
        <f t="shared" si="54"/>
        <v>56</v>
      </c>
      <c r="CB79" s="394">
        <f t="shared" si="55"/>
        <v>0</v>
      </c>
      <c r="CC79" s="394">
        <f t="shared" si="56"/>
        <v>0</v>
      </c>
      <c r="CD79" s="354" t="str">
        <f t="shared" si="87"/>
        <v/>
      </c>
      <c r="CE79" s="355" t="str">
        <f t="shared" si="88"/>
        <v/>
      </c>
      <c r="CF79" s="356" t="str">
        <f t="shared" si="57"/>
        <v/>
      </c>
      <c r="CG79" s="357" t="str">
        <f t="shared" si="58"/>
        <v/>
      </c>
      <c r="CH79" s="357" t="str">
        <f t="shared" si="89"/>
        <v/>
      </c>
      <c r="CI79" s="357" t="str">
        <f t="shared" si="90"/>
        <v/>
      </c>
      <c r="CJ79" s="355" t="str">
        <f t="shared" si="59"/>
        <v/>
      </c>
      <c r="CK79" s="46"/>
      <c r="CL79" s="188"/>
      <c r="CM79" s="107"/>
      <c r="CN79" s="107"/>
      <c r="CO79" s="64"/>
      <c r="CP79" s="64"/>
      <c r="CT79" s="373" t="str">
        <f t="shared" si="60"/>
        <v>OK</v>
      </c>
      <c r="CU79" s="373" t="str">
        <f t="shared" si="61"/>
        <v>OK</v>
      </c>
      <c r="CV79" s="373" t="str">
        <f t="shared" si="62"/>
        <v>OK</v>
      </c>
      <c r="CW79" s="373" t="str">
        <f t="shared" si="63"/>
        <v>OK</v>
      </c>
      <c r="CX79" s="373" t="str">
        <f t="shared" si="64"/>
        <v>OK</v>
      </c>
      <c r="CY79" s="374" t="str">
        <f t="shared" si="91"/>
        <v>OK</v>
      </c>
      <c r="CZ79" s="373" t="str">
        <f t="shared" si="92"/>
        <v>OK</v>
      </c>
      <c r="DA79" s="373" t="str">
        <f t="shared" si="93"/>
        <v>OK</v>
      </c>
      <c r="DB79" s="373" t="str">
        <f t="shared" si="94"/>
        <v>OK</v>
      </c>
      <c r="DC79" s="373" t="str">
        <f t="shared" si="95"/>
        <v>OK</v>
      </c>
      <c r="DD79" s="373" t="str">
        <f t="shared" si="96"/>
        <v>OK</v>
      </c>
      <c r="DE79" s="373" t="str">
        <f t="shared" si="97"/>
        <v>OK</v>
      </c>
      <c r="DF79" s="374" t="str">
        <f t="shared" si="98"/>
        <v>OK</v>
      </c>
      <c r="DG79" s="373" t="str">
        <f t="shared" si="65"/>
        <v>OK</v>
      </c>
      <c r="DH79" s="373" t="str">
        <f t="shared" si="99"/>
        <v>OK</v>
      </c>
      <c r="DI79" s="373" t="str">
        <f t="shared" si="100"/>
        <v>OK</v>
      </c>
      <c r="DJ79" s="373" t="str">
        <f t="shared" si="101"/>
        <v>OK</v>
      </c>
      <c r="DK79" s="373" t="str">
        <f t="shared" si="102"/>
        <v>OK</v>
      </c>
      <c r="DL79" s="373" t="str">
        <f t="shared" si="103"/>
        <v>OK</v>
      </c>
      <c r="DM79" s="373" t="str">
        <f t="shared" si="104"/>
        <v>OK</v>
      </c>
      <c r="DN79" s="374" t="str">
        <f t="shared" si="105"/>
        <v>OK</v>
      </c>
      <c r="DO79" s="377">
        <f t="shared" si="66"/>
        <v>0</v>
      </c>
      <c r="DP79" s="376" t="str">
        <f t="shared" si="67"/>
        <v>OK</v>
      </c>
    </row>
    <row r="80" spans="2:120" hidden="1" x14ac:dyDescent="0.2">
      <c r="B80" s="105"/>
      <c r="C80" s="519" t="str">
        <f t="shared" si="38"/>
        <v>-</v>
      </c>
      <c r="D80" s="524">
        <f t="shared" si="106"/>
        <v>57</v>
      </c>
      <c r="E80" s="529"/>
      <c r="F80" s="456"/>
      <c r="G80" s="454"/>
      <c r="H80" s="112"/>
      <c r="I80" s="455"/>
      <c r="J80" s="542"/>
      <c r="K80" s="259"/>
      <c r="L80" s="532"/>
      <c r="M80" s="491"/>
      <c r="N80" s="492"/>
      <c r="O80" s="493"/>
      <c r="P80" s="610"/>
      <c r="Q80" s="463"/>
      <c r="R80" s="492"/>
      <c r="S80" s="493"/>
      <c r="T80" s="671" t="str">
        <f t="shared" si="0"/>
        <v/>
      </c>
      <c r="U80" s="658" t="str">
        <f t="shared" si="39"/>
        <v/>
      </c>
      <c r="V80" s="150" t="str">
        <f t="shared" si="75"/>
        <v/>
      </c>
      <c r="W80" s="53" t="str">
        <f t="shared" si="76"/>
        <v/>
      </c>
      <c r="X80" s="54" t="b">
        <f t="shared" si="40"/>
        <v>0</v>
      </c>
      <c r="Y80" s="54" t="b">
        <f t="shared" si="41"/>
        <v>0</v>
      </c>
      <c r="Z80" s="54" t="b">
        <f t="shared" si="68"/>
        <v>0</v>
      </c>
      <c r="AA80" s="53" t="str">
        <f t="shared" si="42"/>
        <v/>
      </c>
      <c r="AB80" s="54" t="str">
        <f t="shared" si="3"/>
        <v/>
      </c>
      <c r="AC80" s="53" t="str">
        <f t="shared" si="4"/>
        <v/>
      </c>
      <c r="AD80" s="200" t="str">
        <f t="shared" si="5"/>
        <v/>
      </c>
      <c r="AE80" s="53" t="str">
        <f t="shared" si="71"/>
        <v/>
      </c>
      <c r="AF80" s="201" t="e">
        <f t="shared" si="77"/>
        <v>#VALUE!</v>
      </c>
      <c r="AG80" s="352" t="b">
        <f t="shared" si="73"/>
        <v>1</v>
      </c>
      <c r="AH80" s="352" t="b">
        <f t="shared" si="74"/>
        <v>0</v>
      </c>
      <c r="AI80" s="55" t="b">
        <f t="shared" si="69"/>
        <v>0</v>
      </c>
      <c r="AJ80" s="55" t="b">
        <f t="shared" si="70"/>
        <v>1</v>
      </c>
      <c r="AK80" s="55" t="b">
        <f>IF(AND(COUNTBLANK(E80:J80)=6,OR(AH81:$AH$123)),NOT(AH80))</f>
        <v>0</v>
      </c>
      <c r="AL80" s="55" t="str">
        <f t="shared" si="78"/>
        <v/>
      </c>
      <c r="AM80" s="55" t="b">
        <f t="shared" si="8"/>
        <v>1</v>
      </c>
      <c r="AN80" s="55" t="str">
        <f t="shared" si="79"/>
        <v/>
      </c>
      <c r="AO80" s="55" t="b">
        <f t="shared" si="72"/>
        <v>1</v>
      </c>
      <c r="AP80" s="353" t="str">
        <f t="shared" si="43"/>
        <v/>
      </c>
      <c r="AQ80" s="55" t="str">
        <f t="shared" si="10"/>
        <v/>
      </c>
      <c r="AR80" s="202">
        <f t="shared" si="44"/>
        <v>0</v>
      </c>
      <c r="AS80" s="202" t="str">
        <f t="shared" si="45"/>
        <v/>
      </c>
      <c r="AT80" s="656" t="str">
        <f t="shared" si="46"/>
        <v/>
      </c>
      <c r="AU80" s="656" t="str">
        <f t="shared" si="47"/>
        <v/>
      </c>
      <c r="AV80" s="656" t="str">
        <f t="shared" si="48"/>
        <v/>
      </c>
      <c r="AW80" s="842"/>
      <c r="AX80" s="844"/>
      <c r="AY80" s="487" t="str">
        <f t="shared" si="49"/>
        <v>n/a</v>
      </c>
      <c r="AZ80" s="483" t="b">
        <f t="shared" si="80"/>
        <v>0</v>
      </c>
      <c r="BA80" s="363" t="b">
        <f t="shared" si="81"/>
        <v>0</v>
      </c>
      <c r="BB80" s="363" t="b">
        <f t="shared" si="82"/>
        <v>0</v>
      </c>
      <c r="BC80" s="484" t="b">
        <f t="shared" si="83"/>
        <v>0</v>
      </c>
      <c r="BD80" s="483" t="b">
        <f t="shared" si="84"/>
        <v>0</v>
      </c>
      <c r="BE80" s="363" t="b">
        <f t="shared" si="85"/>
        <v>0</v>
      </c>
      <c r="BF80" s="484" t="b">
        <f t="shared" si="86"/>
        <v>0</v>
      </c>
      <c r="BG80" s="485" t="str">
        <f t="shared" si="50"/>
        <v/>
      </c>
      <c r="BH80" s="364" t="str">
        <f t="shared" si="51"/>
        <v/>
      </c>
      <c r="BI80" s="365" t="str">
        <f t="shared" si="52"/>
        <v/>
      </c>
      <c r="BJ80" s="366" t="str">
        <f t="shared" si="53"/>
        <v/>
      </c>
      <c r="BN80" s="90">
        <f t="shared" si="107"/>
        <v>57</v>
      </c>
      <c r="BO80" s="90" t="str">
        <f t="shared" si="18"/>
        <v>-</v>
      </c>
      <c r="BQ80" s="46"/>
      <c r="BR80" s="187"/>
      <c r="BS80" s="64"/>
      <c r="BT80" s="64"/>
      <c r="BU80" s="64"/>
      <c r="BV80" s="64"/>
      <c r="BW80" s="64"/>
      <c r="BX80" s="64"/>
      <c r="BY80" s="64"/>
      <c r="CA80" s="137">
        <f t="shared" si="54"/>
        <v>57</v>
      </c>
      <c r="CB80" s="394">
        <f t="shared" si="55"/>
        <v>0</v>
      </c>
      <c r="CC80" s="394">
        <f t="shared" si="56"/>
        <v>0</v>
      </c>
      <c r="CD80" s="354" t="str">
        <f t="shared" si="87"/>
        <v/>
      </c>
      <c r="CE80" s="355" t="str">
        <f t="shared" si="88"/>
        <v/>
      </c>
      <c r="CF80" s="356" t="str">
        <f t="shared" si="57"/>
        <v/>
      </c>
      <c r="CG80" s="357" t="str">
        <f t="shared" si="58"/>
        <v/>
      </c>
      <c r="CH80" s="357" t="str">
        <f t="shared" si="89"/>
        <v/>
      </c>
      <c r="CI80" s="357" t="str">
        <f t="shared" si="90"/>
        <v/>
      </c>
      <c r="CJ80" s="355" t="str">
        <f t="shared" si="59"/>
        <v/>
      </c>
      <c r="CK80" s="46"/>
      <c r="CL80" s="188"/>
      <c r="CM80" s="107"/>
      <c r="CN80" s="107"/>
      <c r="CO80" s="64"/>
      <c r="CP80" s="64"/>
      <c r="CT80" s="373" t="str">
        <f t="shared" si="60"/>
        <v>OK</v>
      </c>
      <c r="CU80" s="373" t="str">
        <f t="shared" si="61"/>
        <v>OK</v>
      </c>
      <c r="CV80" s="373" t="str">
        <f t="shared" si="62"/>
        <v>OK</v>
      </c>
      <c r="CW80" s="373" t="str">
        <f t="shared" si="63"/>
        <v>OK</v>
      </c>
      <c r="CX80" s="373" t="str">
        <f t="shared" si="64"/>
        <v>OK</v>
      </c>
      <c r="CY80" s="374" t="str">
        <f t="shared" si="91"/>
        <v>OK</v>
      </c>
      <c r="CZ80" s="373" t="str">
        <f t="shared" si="92"/>
        <v>OK</v>
      </c>
      <c r="DA80" s="373" t="str">
        <f t="shared" si="93"/>
        <v>OK</v>
      </c>
      <c r="DB80" s="373" t="str">
        <f t="shared" si="94"/>
        <v>OK</v>
      </c>
      <c r="DC80" s="373" t="str">
        <f t="shared" si="95"/>
        <v>OK</v>
      </c>
      <c r="DD80" s="373" t="str">
        <f t="shared" si="96"/>
        <v>OK</v>
      </c>
      <c r="DE80" s="373" t="str">
        <f t="shared" si="97"/>
        <v>OK</v>
      </c>
      <c r="DF80" s="374" t="str">
        <f t="shared" si="98"/>
        <v>OK</v>
      </c>
      <c r="DG80" s="373" t="str">
        <f t="shared" si="65"/>
        <v>OK</v>
      </c>
      <c r="DH80" s="373" t="str">
        <f t="shared" si="99"/>
        <v>OK</v>
      </c>
      <c r="DI80" s="373" t="str">
        <f t="shared" si="100"/>
        <v>OK</v>
      </c>
      <c r="DJ80" s="373" t="str">
        <f t="shared" si="101"/>
        <v>OK</v>
      </c>
      <c r="DK80" s="373" t="str">
        <f t="shared" si="102"/>
        <v>OK</v>
      </c>
      <c r="DL80" s="373" t="str">
        <f t="shared" si="103"/>
        <v>OK</v>
      </c>
      <c r="DM80" s="373" t="str">
        <f t="shared" si="104"/>
        <v>OK</v>
      </c>
      <c r="DN80" s="374" t="str">
        <f t="shared" si="105"/>
        <v>OK</v>
      </c>
      <c r="DO80" s="377">
        <f t="shared" si="66"/>
        <v>0</v>
      </c>
      <c r="DP80" s="376" t="str">
        <f t="shared" si="67"/>
        <v>OK</v>
      </c>
    </row>
    <row r="81" spans="2:120" hidden="1" x14ac:dyDescent="0.2">
      <c r="B81" s="105"/>
      <c r="C81" s="519" t="str">
        <f t="shared" si="38"/>
        <v>-</v>
      </c>
      <c r="D81" s="524">
        <f t="shared" si="106"/>
        <v>58</v>
      </c>
      <c r="E81" s="529"/>
      <c r="F81" s="456"/>
      <c r="G81" s="454"/>
      <c r="H81" s="112"/>
      <c r="I81" s="455"/>
      <c r="J81" s="542"/>
      <c r="K81" s="259"/>
      <c r="L81" s="532"/>
      <c r="M81" s="491"/>
      <c r="N81" s="492"/>
      <c r="O81" s="493"/>
      <c r="P81" s="610"/>
      <c r="Q81" s="463"/>
      <c r="R81" s="492"/>
      <c r="S81" s="493"/>
      <c r="T81" s="671" t="str">
        <f t="shared" si="0"/>
        <v/>
      </c>
      <c r="U81" s="658" t="str">
        <f t="shared" si="39"/>
        <v/>
      </c>
      <c r="V81" s="150" t="str">
        <f t="shared" si="75"/>
        <v/>
      </c>
      <c r="W81" s="53" t="str">
        <f t="shared" si="76"/>
        <v/>
      </c>
      <c r="X81" s="54" t="b">
        <f t="shared" si="40"/>
        <v>0</v>
      </c>
      <c r="Y81" s="54" t="b">
        <f t="shared" si="41"/>
        <v>0</v>
      </c>
      <c r="Z81" s="54" t="b">
        <f t="shared" si="68"/>
        <v>0</v>
      </c>
      <c r="AA81" s="53" t="str">
        <f t="shared" si="42"/>
        <v/>
      </c>
      <c r="AB81" s="54" t="str">
        <f t="shared" si="3"/>
        <v/>
      </c>
      <c r="AC81" s="53" t="str">
        <f t="shared" si="4"/>
        <v/>
      </c>
      <c r="AD81" s="200" t="str">
        <f t="shared" si="5"/>
        <v/>
      </c>
      <c r="AE81" s="53" t="str">
        <f t="shared" si="71"/>
        <v/>
      </c>
      <c r="AF81" s="201" t="e">
        <f t="shared" si="77"/>
        <v>#VALUE!</v>
      </c>
      <c r="AG81" s="352" t="b">
        <f t="shared" si="73"/>
        <v>1</v>
      </c>
      <c r="AH81" s="352" t="b">
        <f t="shared" si="74"/>
        <v>0</v>
      </c>
      <c r="AI81" s="55" t="b">
        <f t="shared" si="69"/>
        <v>0</v>
      </c>
      <c r="AJ81" s="55" t="b">
        <f t="shared" si="70"/>
        <v>1</v>
      </c>
      <c r="AK81" s="55" t="b">
        <f>IF(AND(COUNTBLANK(E81:J81)=6,OR(AH82:$AH$123)),NOT(AH81))</f>
        <v>0</v>
      </c>
      <c r="AL81" s="55" t="str">
        <f t="shared" si="78"/>
        <v/>
      </c>
      <c r="AM81" s="55" t="b">
        <f t="shared" si="8"/>
        <v>1</v>
      </c>
      <c r="AN81" s="55" t="str">
        <f t="shared" si="79"/>
        <v/>
      </c>
      <c r="AO81" s="55" t="b">
        <f t="shared" si="72"/>
        <v>1</v>
      </c>
      <c r="AP81" s="353" t="str">
        <f t="shared" si="43"/>
        <v/>
      </c>
      <c r="AQ81" s="55" t="str">
        <f t="shared" si="10"/>
        <v/>
      </c>
      <c r="AR81" s="202">
        <f t="shared" si="44"/>
        <v>0</v>
      </c>
      <c r="AS81" s="202" t="str">
        <f t="shared" si="45"/>
        <v/>
      </c>
      <c r="AT81" s="656" t="str">
        <f t="shared" si="46"/>
        <v/>
      </c>
      <c r="AU81" s="656" t="str">
        <f t="shared" si="47"/>
        <v/>
      </c>
      <c r="AV81" s="656" t="str">
        <f t="shared" si="48"/>
        <v/>
      </c>
      <c r="AW81" s="842"/>
      <c r="AX81" s="844"/>
      <c r="AY81" s="487" t="str">
        <f t="shared" si="49"/>
        <v>n/a</v>
      </c>
      <c r="AZ81" s="483" t="b">
        <f t="shared" si="80"/>
        <v>0</v>
      </c>
      <c r="BA81" s="363" t="b">
        <f t="shared" si="81"/>
        <v>0</v>
      </c>
      <c r="BB81" s="363" t="b">
        <f t="shared" si="82"/>
        <v>0</v>
      </c>
      <c r="BC81" s="484" t="b">
        <f t="shared" si="83"/>
        <v>0</v>
      </c>
      <c r="BD81" s="483" t="b">
        <f t="shared" si="84"/>
        <v>0</v>
      </c>
      <c r="BE81" s="363" t="b">
        <f t="shared" si="85"/>
        <v>0</v>
      </c>
      <c r="BF81" s="484" t="b">
        <f t="shared" si="86"/>
        <v>0</v>
      </c>
      <c r="BG81" s="485" t="str">
        <f t="shared" si="50"/>
        <v/>
      </c>
      <c r="BH81" s="364" t="str">
        <f t="shared" si="51"/>
        <v/>
      </c>
      <c r="BI81" s="365" t="str">
        <f t="shared" si="52"/>
        <v/>
      </c>
      <c r="BJ81" s="366" t="str">
        <f t="shared" si="53"/>
        <v/>
      </c>
      <c r="BN81" s="90">
        <f t="shared" si="107"/>
        <v>58</v>
      </c>
      <c r="BO81" s="90" t="str">
        <f t="shared" si="18"/>
        <v>-</v>
      </c>
      <c r="BQ81" s="46"/>
      <c r="BR81" s="187"/>
      <c r="BS81" s="64"/>
      <c r="BT81" s="64"/>
      <c r="BU81" s="64"/>
      <c r="BV81" s="64"/>
      <c r="BW81" s="64"/>
      <c r="BX81" s="64"/>
      <c r="BY81" s="64"/>
      <c r="CA81" s="137">
        <f t="shared" si="54"/>
        <v>58</v>
      </c>
      <c r="CB81" s="394">
        <f t="shared" si="55"/>
        <v>0</v>
      </c>
      <c r="CC81" s="394">
        <f t="shared" si="56"/>
        <v>0</v>
      </c>
      <c r="CD81" s="354" t="str">
        <f t="shared" si="87"/>
        <v/>
      </c>
      <c r="CE81" s="355" t="str">
        <f t="shared" si="88"/>
        <v/>
      </c>
      <c r="CF81" s="356" t="str">
        <f t="shared" si="57"/>
        <v/>
      </c>
      <c r="CG81" s="357" t="str">
        <f t="shared" si="58"/>
        <v/>
      </c>
      <c r="CH81" s="357" t="str">
        <f t="shared" si="89"/>
        <v/>
      </c>
      <c r="CI81" s="357" t="str">
        <f t="shared" si="90"/>
        <v/>
      </c>
      <c r="CJ81" s="355" t="str">
        <f t="shared" si="59"/>
        <v/>
      </c>
      <c r="CK81" s="46"/>
      <c r="CL81" s="188"/>
      <c r="CM81" s="107"/>
      <c r="CN81" s="107"/>
      <c r="CO81" s="64"/>
      <c r="CP81" s="64"/>
      <c r="CT81" s="373" t="str">
        <f t="shared" si="60"/>
        <v>OK</v>
      </c>
      <c r="CU81" s="373" t="str">
        <f t="shared" si="61"/>
        <v>OK</v>
      </c>
      <c r="CV81" s="373" t="str">
        <f t="shared" si="62"/>
        <v>OK</v>
      </c>
      <c r="CW81" s="373" t="str">
        <f t="shared" si="63"/>
        <v>OK</v>
      </c>
      <c r="CX81" s="373" t="str">
        <f t="shared" si="64"/>
        <v>OK</v>
      </c>
      <c r="CY81" s="374" t="str">
        <f t="shared" si="91"/>
        <v>OK</v>
      </c>
      <c r="CZ81" s="373" t="str">
        <f t="shared" si="92"/>
        <v>OK</v>
      </c>
      <c r="DA81" s="373" t="str">
        <f t="shared" si="93"/>
        <v>OK</v>
      </c>
      <c r="DB81" s="373" t="str">
        <f t="shared" si="94"/>
        <v>OK</v>
      </c>
      <c r="DC81" s="373" t="str">
        <f t="shared" si="95"/>
        <v>OK</v>
      </c>
      <c r="DD81" s="373" t="str">
        <f t="shared" si="96"/>
        <v>OK</v>
      </c>
      <c r="DE81" s="373" t="str">
        <f t="shared" si="97"/>
        <v>OK</v>
      </c>
      <c r="DF81" s="374" t="str">
        <f t="shared" si="98"/>
        <v>OK</v>
      </c>
      <c r="DG81" s="373" t="str">
        <f t="shared" si="65"/>
        <v>OK</v>
      </c>
      <c r="DH81" s="373" t="str">
        <f t="shared" si="99"/>
        <v>OK</v>
      </c>
      <c r="DI81" s="373" t="str">
        <f t="shared" si="100"/>
        <v>OK</v>
      </c>
      <c r="DJ81" s="373" t="str">
        <f t="shared" si="101"/>
        <v>OK</v>
      </c>
      <c r="DK81" s="373" t="str">
        <f t="shared" si="102"/>
        <v>OK</v>
      </c>
      <c r="DL81" s="373" t="str">
        <f t="shared" si="103"/>
        <v>OK</v>
      </c>
      <c r="DM81" s="373" t="str">
        <f t="shared" si="104"/>
        <v>OK</v>
      </c>
      <c r="DN81" s="374" t="str">
        <f t="shared" si="105"/>
        <v>OK</v>
      </c>
      <c r="DO81" s="377">
        <f t="shared" si="66"/>
        <v>0</v>
      </c>
      <c r="DP81" s="376" t="str">
        <f t="shared" si="67"/>
        <v>OK</v>
      </c>
    </row>
    <row r="82" spans="2:120" hidden="1" x14ac:dyDescent="0.2">
      <c r="B82" s="105"/>
      <c r="C82" s="519" t="str">
        <f t="shared" si="38"/>
        <v>-</v>
      </c>
      <c r="D82" s="524">
        <f t="shared" si="106"/>
        <v>59</v>
      </c>
      <c r="E82" s="529"/>
      <c r="F82" s="456"/>
      <c r="G82" s="454"/>
      <c r="H82" s="112"/>
      <c r="I82" s="455"/>
      <c r="J82" s="542"/>
      <c r="K82" s="259"/>
      <c r="L82" s="532"/>
      <c r="M82" s="491"/>
      <c r="N82" s="492"/>
      <c r="O82" s="493"/>
      <c r="P82" s="610"/>
      <c r="Q82" s="463"/>
      <c r="R82" s="492"/>
      <c r="S82" s="493"/>
      <c r="T82" s="671" t="str">
        <f t="shared" si="0"/>
        <v/>
      </c>
      <c r="U82" s="658" t="str">
        <f t="shared" si="39"/>
        <v/>
      </c>
      <c r="V82" s="150" t="str">
        <f t="shared" si="75"/>
        <v/>
      </c>
      <c r="W82" s="53" t="str">
        <f t="shared" si="76"/>
        <v/>
      </c>
      <c r="X82" s="54" t="b">
        <f t="shared" si="40"/>
        <v>0</v>
      </c>
      <c r="Y82" s="54" t="b">
        <f t="shared" si="41"/>
        <v>0</v>
      </c>
      <c r="Z82" s="54" t="b">
        <f t="shared" si="68"/>
        <v>0</v>
      </c>
      <c r="AA82" s="53" t="str">
        <f t="shared" si="42"/>
        <v/>
      </c>
      <c r="AB82" s="54" t="str">
        <f t="shared" si="3"/>
        <v/>
      </c>
      <c r="AC82" s="53" t="str">
        <f t="shared" si="4"/>
        <v/>
      </c>
      <c r="AD82" s="200" t="str">
        <f t="shared" si="5"/>
        <v/>
      </c>
      <c r="AE82" s="53" t="str">
        <f t="shared" si="71"/>
        <v/>
      </c>
      <c r="AF82" s="201" t="e">
        <f t="shared" si="77"/>
        <v>#VALUE!</v>
      </c>
      <c r="AG82" s="352" t="b">
        <f t="shared" si="73"/>
        <v>1</v>
      </c>
      <c r="AH82" s="352" t="b">
        <f t="shared" si="74"/>
        <v>0</v>
      </c>
      <c r="AI82" s="55" t="b">
        <f t="shared" si="69"/>
        <v>0</v>
      </c>
      <c r="AJ82" s="55" t="b">
        <f t="shared" si="70"/>
        <v>1</v>
      </c>
      <c r="AK82" s="55" t="b">
        <f>IF(AND(COUNTBLANK(E82:J82)=6,OR(AH83:$AH$123)),NOT(AH82))</f>
        <v>0</v>
      </c>
      <c r="AL82" s="55" t="str">
        <f t="shared" si="78"/>
        <v/>
      </c>
      <c r="AM82" s="55" t="b">
        <f t="shared" si="8"/>
        <v>1</v>
      </c>
      <c r="AN82" s="55" t="str">
        <f t="shared" si="79"/>
        <v/>
      </c>
      <c r="AO82" s="55" t="b">
        <f t="shared" si="72"/>
        <v>1</v>
      </c>
      <c r="AP82" s="353" t="str">
        <f t="shared" si="43"/>
        <v/>
      </c>
      <c r="AQ82" s="55" t="str">
        <f t="shared" si="10"/>
        <v/>
      </c>
      <c r="AR82" s="202">
        <f t="shared" si="44"/>
        <v>0</v>
      </c>
      <c r="AS82" s="202" t="str">
        <f t="shared" si="45"/>
        <v/>
      </c>
      <c r="AT82" s="656" t="str">
        <f t="shared" si="46"/>
        <v/>
      </c>
      <c r="AU82" s="656" t="str">
        <f t="shared" si="47"/>
        <v/>
      </c>
      <c r="AV82" s="656" t="str">
        <f t="shared" si="48"/>
        <v/>
      </c>
      <c r="AW82" s="842"/>
      <c r="AX82" s="844"/>
      <c r="AY82" s="487" t="str">
        <f t="shared" si="49"/>
        <v>n/a</v>
      </c>
      <c r="AZ82" s="483" t="b">
        <f t="shared" si="80"/>
        <v>0</v>
      </c>
      <c r="BA82" s="363" t="b">
        <f t="shared" si="81"/>
        <v>0</v>
      </c>
      <c r="BB82" s="363" t="b">
        <f t="shared" si="82"/>
        <v>0</v>
      </c>
      <c r="BC82" s="484" t="b">
        <f t="shared" si="83"/>
        <v>0</v>
      </c>
      <c r="BD82" s="483" t="b">
        <f t="shared" si="84"/>
        <v>0</v>
      </c>
      <c r="BE82" s="363" t="b">
        <f t="shared" si="85"/>
        <v>0</v>
      </c>
      <c r="BF82" s="484" t="b">
        <f t="shared" si="86"/>
        <v>0</v>
      </c>
      <c r="BG82" s="485" t="str">
        <f t="shared" si="50"/>
        <v/>
      </c>
      <c r="BH82" s="364" t="str">
        <f t="shared" si="51"/>
        <v/>
      </c>
      <c r="BI82" s="365" t="str">
        <f t="shared" si="52"/>
        <v/>
      </c>
      <c r="BJ82" s="366" t="str">
        <f t="shared" si="53"/>
        <v/>
      </c>
      <c r="BN82" s="90">
        <f t="shared" si="107"/>
        <v>59</v>
      </c>
      <c r="BO82" s="90" t="str">
        <f t="shared" si="18"/>
        <v>-</v>
      </c>
      <c r="BQ82" s="46"/>
      <c r="BR82" s="187"/>
      <c r="BS82" s="64"/>
      <c r="BT82" s="64"/>
      <c r="BU82" s="64"/>
      <c r="BV82" s="64"/>
      <c r="BW82" s="64"/>
      <c r="BX82" s="64"/>
      <c r="BY82" s="64"/>
      <c r="CA82" s="137">
        <f t="shared" si="54"/>
        <v>59</v>
      </c>
      <c r="CB82" s="394">
        <f t="shared" si="55"/>
        <v>0</v>
      </c>
      <c r="CC82" s="394">
        <f t="shared" si="56"/>
        <v>0</v>
      </c>
      <c r="CD82" s="354" t="str">
        <f t="shared" si="87"/>
        <v/>
      </c>
      <c r="CE82" s="355" t="str">
        <f t="shared" si="88"/>
        <v/>
      </c>
      <c r="CF82" s="356" t="str">
        <f t="shared" si="57"/>
        <v/>
      </c>
      <c r="CG82" s="357" t="str">
        <f t="shared" si="58"/>
        <v/>
      </c>
      <c r="CH82" s="357" t="str">
        <f t="shared" si="89"/>
        <v/>
      </c>
      <c r="CI82" s="357" t="str">
        <f t="shared" si="90"/>
        <v/>
      </c>
      <c r="CJ82" s="355" t="str">
        <f t="shared" si="59"/>
        <v/>
      </c>
      <c r="CK82" s="46"/>
      <c r="CL82" s="188"/>
      <c r="CM82" s="107"/>
      <c r="CN82" s="107"/>
      <c r="CO82" s="64"/>
      <c r="CP82" s="64"/>
      <c r="CT82" s="373" t="str">
        <f t="shared" si="60"/>
        <v>OK</v>
      </c>
      <c r="CU82" s="373" t="str">
        <f t="shared" si="61"/>
        <v>OK</v>
      </c>
      <c r="CV82" s="373" t="str">
        <f t="shared" si="62"/>
        <v>OK</v>
      </c>
      <c r="CW82" s="373" t="str">
        <f t="shared" si="63"/>
        <v>OK</v>
      </c>
      <c r="CX82" s="373" t="str">
        <f t="shared" si="64"/>
        <v>OK</v>
      </c>
      <c r="CY82" s="374" t="str">
        <f t="shared" si="91"/>
        <v>OK</v>
      </c>
      <c r="CZ82" s="373" t="str">
        <f t="shared" si="92"/>
        <v>OK</v>
      </c>
      <c r="DA82" s="373" t="str">
        <f t="shared" si="93"/>
        <v>OK</v>
      </c>
      <c r="DB82" s="373" t="str">
        <f t="shared" si="94"/>
        <v>OK</v>
      </c>
      <c r="DC82" s="373" t="str">
        <f t="shared" si="95"/>
        <v>OK</v>
      </c>
      <c r="DD82" s="373" t="str">
        <f t="shared" si="96"/>
        <v>OK</v>
      </c>
      <c r="DE82" s="373" t="str">
        <f t="shared" si="97"/>
        <v>OK</v>
      </c>
      <c r="DF82" s="374" t="str">
        <f t="shared" si="98"/>
        <v>OK</v>
      </c>
      <c r="DG82" s="373" t="str">
        <f t="shared" si="65"/>
        <v>OK</v>
      </c>
      <c r="DH82" s="373" t="str">
        <f t="shared" si="99"/>
        <v>OK</v>
      </c>
      <c r="DI82" s="373" t="str">
        <f t="shared" si="100"/>
        <v>OK</v>
      </c>
      <c r="DJ82" s="373" t="str">
        <f t="shared" si="101"/>
        <v>OK</v>
      </c>
      <c r="DK82" s="373" t="str">
        <f t="shared" si="102"/>
        <v>OK</v>
      </c>
      <c r="DL82" s="373" t="str">
        <f t="shared" si="103"/>
        <v>OK</v>
      </c>
      <c r="DM82" s="373" t="str">
        <f t="shared" si="104"/>
        <v>OK</v>
      </c>
      <c r="DN82" s="374" t="str">
        <f t="shared" si="105"/>
        <v>OK</v>
      </c>
      <c r="DO82" s="377">
        <f t="shared" si="66"/>
        <v>0</v>
      </c>
      <c r="DP82" s="376" t="str">
        <f t="shared" si="67"/>
        <v>OK</v>
      </c>
    </row>
    <row r="83" spans="2:120" hidden="1" x14ac:dyDescent="0.2">
      <c r="B83" s="105"/>
      <c r="C83" s="519" t="str">
        <f t="shared" si="38"/>
        <v>-</v>
      </c>
      <c r="D83" s="524">
        <f t="shared" si="106"/>
        <v>60</v>
      </c>
      <c r="E83" s="529"/>
      <c r="F83" s="456"/>
      <c r="G83" s="454"/>
      <c r="H83" s="112"/>
      <c r="I83" s="455"/>
      <c r="J83" s="542"/>
      <c r="K83" s="259"/>
      <c r="L83" s="532"/>
      <c r="M83" s="491"/>
      <c r="N83" s="492"/>
      <c r="O83" s="493"/>
      <c r="P83" s="610"/>
      <c r="Q83" s="463"/>
      <c r="R83" s="492"/>
      <c r="S83" s="493"/>
      <c r="T83" s="671" t="str">
        <f t="shared" si="0"/>
        <v/>
      </c>
      <c r="U83" s="658" t="str">
        <f t="shared" si="39"/>
        <v/>
      </c>
      <c r="V83" s="150" t="str">
        <f t="shared" si="75"/>
        <v/>
      </c>
      <c r="W83" s="53" t="str">
        <f t="shared" si="76"/>
        <v/>
      </c>
      <c r="X83" s="54" t="b">
        <f t="shared" si="40"/>
        <v>0</v>
      </c>
      <c r="Y83" s="54" t="b">
        <f t="shared" si="41"/>
        <v>0</v>
      </c>
      <c r="Z83" s="54" t="b">
        <f t="shared" si="68"/>
        <v>0</v>
      </c>
      <c r="AA83" s="53" t="str">
        <f t="shared" si="42"/>
        <v/>
      </c>
      <c r="AB83" s="54" t="str">
        <f t="shared" si="3"/>
        <v/>
      </c>
      <c r="AC83" s="53" t="str">
        <f t="shared" si="4"/>
        <v/>
      </c>
      <c r="AD83" s="200" t="str">
        <f t="shared" si="5"/>
        <v/>
      </c>
      <c r="AE83" s="53" t="str">
        <f t="shared" si="71"/>
        <v/>
      </c>
      <c r="AF83" s="201" t="e">
        <f t="shared" si="77"/>
        <v>#VALUE!</v>
      </c>
      <c r="AG83" s="352" t="b">
        <f t="shared" si="73"/>
        <v>1</v>
      </c>
      <c r="AH83" s="352" t="b">
        <f t="shared" si="74"/>
        <v>0</v>
      </c>
      <c r="AI83" s="55" t="b">
        <f t="shared" si="69"/>
        <v>0</v>
      </c>
      <c r="AJ83" s="55" t="b">
        <f t="shared" si="70"/>
        <v>1</v>
      </c>
      <c r="AK83" s="55" t="b">
        <f>IF(AND(COUNTBLANK(E83:J83)=6,OR(AH84:$AH$123)),NOT(AH83))</f>
        <v>0</v>
      </c>
      <c r="AL83" s="55" t="str">
        <f t="shared" si="78"/>
        <v/>
      </c>
      <c r="AM83" s="55" t="b">
        <f t="shared" si="8"/>
        <v>1</v>
      </c>
      <c r="AN83" s="55" t="str">
        <f t="shared" si="79"/>
        <v/>
      </c>
      <c r="AO83" s="55" t="b">
        <f t="shared" si="72"/>
        <v>1</v>
      </c>
      <c r="AP83" s="353" t="str">
        <f t="shared" si="43"/>
        <v/>
      </c>
      <c r="AQ83" s="55" t="str">
        <f t="shared" si="10"/>
        <v/>
      </c>
      <c r="AR83" s="202">
        <f t="shared" si="44"/>
        <v>0</v>
      </c>
      <c r="AS83" s="202" t="str">
        <f t="shared" si="45"/>
        <v/>
      </c>
      <c r="AT83" s="656" t="str">
        <f t="shared" si="46"/>
        <v/>
      </c>
      <c r="AU83" s="656" t="str">
        <f t="shared" si="47"/>
        <v/>
      </c>
      <c r="AV83" s="656" t="str">
        <f t="shared" si="48"/>
        <v/>
      </c>
      <c r="AW83" s="842"/>
      <c r="AX83" s="844"/>
      <c r="AY83" s="487" t="str">
        <f t="shared" si="49"/>
        <v>n/a</v>
      </c>
      <c r="AZ83" s="483" t="b">
        <f t="shared" si="80"/>
        <v>0</v>
      </c>
      <c r="BA83" s="363" t="b">
        <f t="shared" si="81"/>
        <v>0</v>
      </c>
      <c r="BB83" s="363" t="b">
        <f t="shared" si="82"/>
        <v>0</v>
      </c>
      <c r="BC83" s="484" t="b">
        <f t="shared" si="83"/>
        <v>0</v>
      </c>
      <c r="BD83" s="483" t="b">
        <f t="shared" si="84"/>
        <v>0</v>
      </c>
      <c r="BE83" s="363" t="b">
        <f t="shared" si="85"/>
        <v>0</v>
      </c>
      <c r="BF83" s="484" t="b">
        <f t="shared" si="86"/>
        <v>0</v>
      </c>
      <c r="BG83" s="485" t="str">
        <f t="shared" si="50"/>
        <v/>
      </c>
      <c r="BH83" s="364" t="str">
        <f t="shared" si="51"/>
        <v/>
      </c>
      <c r="BI83" s="365" t="str">
        <f t="shared" si="52"/>
        <v/>
      </c>
      <c r="BJ83" s="366" t="str">
        <f t="shared" si="53"/>
        <v/>
      </c>
      <c r="BN83" s="90">
        <f t="shared" si="107"/>
        <v>60</v>
      </c>
      <c r="BO83" s="90" t="str">
        <f t="shared" si="18"/>
        <v>-</v>
      </c>
      <c r="BQ83" s="46"/>
      <c r="BR83" s="187"/>
      <c r="BS83" s="64"/>
      <c r="BT83" s="64"/>
      <c r="BU83" s="64"/>
      <c r="BV83" s="64"/>
      <c r="BW83" s="64"/>
      <c r="BX83" s="64"/>
      <c r="BY83" s="64"/>
      <c r="CA83" s="137">
        <f t="shared" si="54"/>
        <v>60</v>
      </c>
      <c r="CB83" s="394">
        <f t="shared" si="55"/>
        <v>0</v>
      </c>
      <c r="CC83" s="394">
        <f t="shared" si="56"/>
        <v>0</v>
      </c>
      <c r="CD83" s="354" t="str">
        <f t="shared" si="87"/>
        <v/>
      </c>
      <c r="CE83" s="355" t="str">
        <f t="shared" si="88"/>
        <v/>
      </c>
      <c r="CF83" s="356" t="str">
        <f t="shared" si="57"/>
        <v/>
      </c>
      <c r="CG83" s="357" t="str">
        <f t="shared" si="58"/>
        <v/>
      </c>
      <c r="CH83" s="357" t="str">
        <f t="shared" si="89"/>
        <v/>
      </c>
      <c r="CI83" s="357" t="str">
        <f t="shared" si="90"/>
        <v/>
      </c>
      <c r="CJ83" s="355" t="str">
        <f t="shared" si="59"/>
        <v/>
      </c>
      <c r="CK83" s="46"/>
      <c r="CL83" s="188"/>
      <c r="CM83" s="107"/>
      <c r="CN83" s="107"/>
      <c r="CO83" s="64"/>
      <c r="CP83" s="64"/>
      <c r="CT83" s="373" t="str">
        <f t="shared" si="60"/>
        <v>OK</v>
      </c>
      <c r="CU83" s="373" t="str">
        <f t="shared" si="61"/>
        <v>OK</v>
      </c>
      <c r="CV83" s="373" t="str">
        <f t="shared" si="62"/>
        <v>OK</v>
      </c>
      <c r="CW83" s="373" t="str">
        <f t="shared" si="63"/>
        <v>OK</v>
      </c>
      <c r="CX83" s="373" t="str">
        <f t="shared" si="64"/>
        <v>OK</v>
      </c>
      <c r="CY83" s="374" t="str">
        <f t="shared" si="91"/>
        <v>OK</v>
      </c>
      <c r="CZ83" s="373" t="str">
        <f t="shared" si="92"/>
        <v>OK</v>
      </c>
      <c r="DA83" s="373" t="str">
        <f t="shared" si="93"/>
        <v>OK</v>
      </c>
      <c r="DB83" s="373" t="str">
        <f t="shared" si="94"/>
        <v>OK</v>
      </c>
      <c r="DC83" s="373" t="str">
        <f t="shared" si="95"/>
        <v>OK</v>
      </c>
      <c r="DD83" s="373" t="str">
        <f t="shared" si="96"/>
        <v>OK</v>
      </c>
      <c r="DE83" s="373" t="str">
        <f t="shared" si="97"/>
        <v>OK</v>
      </c>
      <c r="DF83" s="374" t="str">
        <f t="shared" si="98"/>
        <v>OK</v>
      </c>
      <c r="DG83" s="373" t="str">
        <f t="shared" si="65"/>
        <v>OK</v>
      </c>
      <c r="DH83" s="373" t="str">
        <f t="shared" si="99"/>
        <v>OK</v>
      </c>
      <c r="DI83" s="373" t="str">
        <f t="shared" si="100"/>
        <v>OK</v>
      </c>
      <c r="DJ83" s="373" t="str">
        <f t="shared" si="101"/>
        <v>OK</v>
      </c>
      <c r="DK83" s="373" t="str">
        <f t="shared" si="102"/>
        <v>OK</v>
      </c>
      <c r="DL83" s="373" t="str">
        <f t="shared" si="103"/>
        <v>OK</v>
      </c>
      <c r="DM83" s="373" t="str">
        <f t="shared" si="104"/>
        <v>OK</v>
      </c>
      <c r="DN83" s="374" t="str">
        <f t="shared" si="105"/>
        <v>OK</v>
      </c>
      <c r="DO83" s="377">
        <f t="shared" si="66"/>
        <v>0</v>
      </c>
      <c r="DP83" s="376" t="str">
        <f t="shared" si="67"/>
        <v>OK</v>
      </c>
    </row>
    <row r="84" spans="2:120" hidden="1" x14ac:dyDescent="0.2">
      <c r="B84" s="105"/>
      <c r="C84" s="519" t="str">
        <f t="shared" si="38"/>
        <v>-</v>
      </c>
      <c r="D84" s="523">
        <f t="shared" si="106"/>
        <v>61</v>
      </c>
      <c r="E84" s="529"/>
      <c r="F84" s="456"/>
      <c r="G84" s="454"/>
      <c r="H84" s="112"/>
      <c r="I84" s="455"/>
      <c r="J84" s="542"/>
      <c r="K84" s="259"/>
      <c r="L84" s="532"/>
      <c r="M84" s="491"/>
      <c r="N84" s="492"/>
      <c r="O84" s="493"/>
      <c r="P84" s="610"/>
      <c r="Q84" s="463"/>
      <c r="R84" s="492"/>
      <c r="S84" s="493"/>
      <c r="T84" s="671" t="str">
        <f t="shared" si="0"/>
        <v/>
      </c>
      <c r="U84" s="658" t="str">
        <f t="shared" si="39"/>
        <v/>
      </c>
      <c r="V84" s="150" t="str">
        <f t="shared" si="75"/>
        <v/>
      </c>
      <c r="W84" s="53" t="str">
        <f t="shared" si="76"/>
        <v/>
      </c>
      <c r="X84" s="54" t="b">
        <f t="shared" si="40"/>
        <v>0</v>
      </c>
      <c r="Y84" s="54" t="b">
        <f t="shared" si="41"/>
        <v>0</v>
      </c>
      <c r="Z84" s="54" t="b">
        <f t="shared" si="68"/>
        <v>0</v>
      </c>
      <c r="AA84" s="53" t="str">
        <f t="shared" si="42"/>
        <v/>
      </c>
      <c r="AB84" s="54" t="str">
        <f t="shared" si="3"/>
        <v/>
      </c>
      <c r="AC84" s="53" t="str">
        <f t="shared" si="4"/>
        <v/>
      </c>
      <c r="AD84" s="200" t="str">
        <f t="shared" si="5"/>
        <v/>
      </c>
      <c r="AE84" s="53" t="str">
        <f t="shared" si="71"/>
        <v/>
      </c>
      <c r="AF84" s="201" t="e">
        <f t="shared" si="77"/>
        <v>#VALUE!</v>
      </c>
      <c r="AG84" s="352" t="b">
        <f t="shared" si="73"/>
        <v>1</v>
      </c>
      <c r="AH84" s="352" t="b">
        <f t="shared" si="74"/>
        <v>0</v>
      </c>
      <c r="AI84" s="55" t="b">
        <f t="shared" si="69"/>
        <v>0</v>
      </c>
      <c r="AJ84" s="55" t="b">
        <f t="shared" si="70"/>
        <v>1</v>
      </c>
      <c r="AK84" s="55" t="b">
        <f>IF(AND(COUNTBLANK(E84:J84)=6,OR(AH85:$AH$123)),NOT(AH84))</f>
        <v>0</v>
      </c>
      <c r="AL84" s="55" t="str">
        <f t="shared" si="78"/>
        <v/>
      </c>
      <c r="AM84" s="55" t="b">
        <f t="shared" si="8"/>
        <v>1</v>
      </c>
      <c r="AN84" s="55" t="str">
        <f t="shared" si="79"/>
        <v/>
      </c>
      <c r="AO84" s="55" t="b">
        <f t="shared" si="72"/>
        <v>1</v>
      </c>
      <c r="AP84" s="353" t="str">
        <f t="shared" si="43"/>
        <v/>
      </c>
      <c r="AQ84" s="55" t="str">
        <f t="shared" si="10"/>
        <v/>
      </c>
      <c r="AR84" s="202">
        <f t="shared" si="44"/>
        <v>0</v>
      </c>
      <c r="AS84" s="202" t="str">
        <f t="shared" si="45"/>
        <v/>
      </c>
      <c r="AT84" s="656" t="str">
        <f t="shared" si="46"/>
        <v/>
      </c>
      <c r="AU84" s="656" t="str">
        <f t="shared" si="47"/>
        <v/>
      </c>
      <c r="AV84" s="656" t="str">
        <f t="shared" si="48"/>
        <v/>
      </c>
      <c r="AW84" s="842"/>
      <c r="AX84" s="844"/>
      <c r="AY84" s="487" t="str">
        <f t="shared" si="49"/>
        <v>n/a</v>
      </c>
      <c r="AZ84" s="483" t="b">
        <f t="shared" si="80"/>
        <v>0</v>
      </c>
      <c r="BA84" s="363" t="b">
        <f t="shared" si="81"/>
        <v>0</v>
      </c>
      <c r="BB84" s="363" t="b">
        <f t="shared" si="82"/>
        <v>0</v>
      </c>
      <c r="BC84" s="484" t="b">
        <f t="shared" si="83"/>
        <v>0</v>
      </c>
      <c r="BD84" s="483" t="b">
        <f t="shared" si="84"/>
        <v>0</v>
      </c>
      <c r="BE84" s="363" t="b">
        <f t="shared" si="85"/>
        <v>0</v>
      </c>
      <c r="BF84" s="484" t="b">
        <f t="shared" si="86"/>
        <v>0</v>
      </c>
      <c r="BG84" s="485" t="str">
        <f t="shared" si="50"/>
        <v/>
      </c>
      <c r="BH84" s="364" t="str">
        <f t="shared" si="51"/>
        <v/>
      </c>
      <c r="BI84" s="365" t="str">
        <f t="shared" si="52"/>
        <v/>
      </c>
      <c r="BJ84" s="366" t="str">
        <f t="shared" si="53"/>
        <v/>
      </c>
      <c r="BN84" s="90">
        <f t="shared" si="107"/>
        <v>61</v>
      </c>
      <c r="BO84" s="90" t="str">
        <f t="shared" si="18"/>
        <v>-</v>
      </c>
      <c r="BQ84" s="46"/>
      <c r="BR84" s="187"/>
      <c r="BS84" s="64"/>
      <c r="BT84" s="64"/>
      <c r="BU84" s="64"/>
      <c r="BV84" s="64"/>
      <c r="BW84" s="64"/>
      <c r="BX84" s="64"/>
      <c r="BY84" s="64"/>
      <c r="CA84" s="137">
        <f t="shared" si="54"/>
        <v>61</v>
      </c>
      <c r="CB84" s="394">
        <f t="shared" si="55"/>
        <v>0</v>
      </c>
      <c r="CC84" s="394">
        <f t="shared" si="56"/>
        <v>0</v>
      </c>
      <c r="CD84" s="354" t="str">
        <f t="shared" si="87"/>
        <v/>
      </c>
      <c r="CE84" s="355" t="str">
        <f t="shared" si="88"/>
        <v/>
      </c>
      <c r="CF84" s="356" t="str">
        <f t="shared" si="57"/>
        <v/>
      </c>
      <c r="CG84" s="357" t="str">
        <f t="shared" si="58"/>
        <v/>
      </c>
      <c r="CH84" s="357" t="str">
        <f t="shared" si="89"/>
        <v/>
      </c>
      <c r="CI84" s="357" t="str">
        <f t="shared" si="90"/>
        <v/>
      </c>
      <c r="CJ84" s="355" t="str">
        <f t="shared" si="59"/>
        <v/>
      </c>
      <c r="CK84" s="46"/>
      <c r="CL84" s="188"/>
      <c r="CM84" s="107"/>
      <c r="CN84" s="107"/>
      <c r="CO84" s="64"/>
      <c r="CP84" s="64"/>
      <c r="CT84" s="373" t="str">
        <f t="shared" si="60"/>
        <v>OK</v>
      </c>
      <c r="CU84" s="373" t="str">
        <f t="shared" si="61"/>
        <v>OK</v>
      </c>
      <c r="CV84" s="373" t="str">
        <f t="shared" si="62"/>
        <v>OK</v>
      </c>
      <c r="CW84" s="373" t="str">
        <f t="shared" si="63"/>
        <v>OK</v>
      </c>
      <c r="CX84" s="373" t="str">
        <f t="shared" si="64"/>
        <v>OK</v>
      </c>
      <c r="CY84" s="374" t="str">
        <f t="shared" si="91"/>
        <v>OK</v>
      </c>
      <c r="CZ84" s="373" t="str">
        <f t="shared" si="92"/>
        <v>OK</v>
      </c>
      <c r="DA84" s="373" t="str">
        <f t="shared" si="93"/>
        <v>OK</v>
      </c>
      <c r="DB84" s="373" t="str">
        <f t="shared" si="94"/>
        <v>OK</v>
      </c>
      <c r="DC84" s="373" t="str">
        <f t="shared" si="95"/>
        <v>OK</v>
      </c>
      <c r="DD84" s="373" t="str">
        <f t="shared" si="96"/>
        <v>OK</v>
      </c>
      <c r="DE84" s="373" t="str">
        <f t="shared" si="97"/>
        <v>OK</v>
      </c>
      <c r="DF84" s="374" t="str">
        <f t="shared" si="98"/>
        <v>OK</v>
      </c>
      <c r="DG84" s="373" t="str">
        <f t="shared" si="65"/>
        <v>OK</v>
      </c>
      <c r="DH84" s="373" t="str">
        <f t="shared" si="99"/>
        <v>OK</v>
      </c>
      <c r="DI84" s="373" t="str">
        <f t="shared" si="100"/>
        <v>OK</v>
      </c>
      <c r="DJ84" s="373" t="str">
        <f t="shared" si="101"/>
        <v>OK</v>
      </c>
      <c r="DK84" s="373" t="str">
        <f t="shared" si="102"/>
        <v>OK</v>
      </c>
      <c r="DL84" s="373" t="str">
        <f t="shared" si="103"/>
        <v>OK</v>
      </c>
      <c r="DM84" s="373" t="str">
        <f t="shared" si="104"/>
        <v>OK</v>
      </c>
      <c r="DN84" s="374" t="str">
        <f t="shared" si="105"/>
        <v>OK</v>
      </c>
      <c r="DO84" s="377">
        <f t="shared" si="66"/>
        <v>0</v>
      </c>
      <c r="DP84" s="376" t="str">
        <f t="shared" si="67"/>
        <v>OK</v>
      </c>
    </row>
    <row r="85" spans="2:120" hidden="1" x14ac:dyDescent="0.2">
      <c r="B85" s="105"/>
      <c r="C85" s="519" t="str">
        <f t="shared" si="38"/>
        <v>-</v>
      </c>
      <c r="D85" s="522">
        <f t="shared" si="106"/>
        <v>62</v>
      </c>
      <c r="E85" s="529"/>
      <c r="F85" s="456"/>
      <c r="G85" s="454"/>
      <c r="H85" s="112"/>
      <c r="I85" s="455"/>
      <c r="J85" s="542"/>
      <c r="K85" s="259"/>
      <c r="L85" s="532"/>
      <c r="M85" s="491"/>
      <c r="N85" s="492"/>
      <c r="O85" s="493"/>
      <c r="P85" s="610"/>
      <c r="Q85" s="463"/>
      <c r="R85" s="492"/>
      <c r="S85" s="493"/>
      <c r="T85" s="671" t="str">
        <f t="shared" si="0"/>
        <v/>
      </c>
      <c r="U85" s="658" t="str">
        <f t="shared" si="39"/>
        <v/>
      </c>
      <c r="V85" s="150" t="str">
        <f t="shared" si="75"/>
        <v/>
      </c>
      <c r="W85" s="53" t="str">
        <f t="shared" si="76"/>
        <v/>
      </c>
      <c r="X85" s="54" t="b">
        <f t="shared" si="40"/>
        <v>0</v>
      </c>
      <c r="Y85" s="54" t="b">
        <f t="shared" si="41"/>
        <v>0</v>
      </c>
      <c r="Z85" s="54" t="b">
        <f t="shared" si="68"/>
        <v>0</v>
      </c>
      <c r="AA85" s="53" t="str">
        <f t="shared" si="42"/>
        <v/>
      </c>
      <c r="AB85" s="54" t="str">
        <f t="shared" si="3"/>
        <v/>
      </c>
      <c r="AC85" s="53" t="str">
        <f t="shared" si="4"/>
        <v/>
      </c>
      <c r="AD85" s="200" t="str">
        <f t="shared" si="5"/>
        <v/>
      </c>
      <c r="AE85" s="53" t="str">
        <f t="shared" si="71"/>
        <v/>
      </c>
      <c r="AF85" s="201" t="e">
        <f t="shared" si="77"/>
        <v>#VALUE!</v>
      </c>
      <c r="AG85" s="352" t="b">
        <f t="shared" si="73"/>
        <v>1</v>
      </c>
      <c r="AH85" s="352" t="b">
        <f t="shared" si="74"/>
        <v>0</v>
      </c>
      <c r="AI85" s="55" t="b">
        <f t="shared" si="69"/>
        <v>0</v>
      </c>
      <c r="AJ85" s="55" t="b">
        <f t="shared" si="70"/>
        <v>1</v>
      </c>
      <c r="AK85" s="55" t="b">
        <f>IF(AND(COUNTBLANK(E85:J85)=6,OR(AH86:$AH$123)),NOT(AH85))</f>
        <v>0</v>
      </c>
      <c r="AL85" s="55" t="str">
        <f t="shared" si="78"/>
        <v/>
      </c>
      <c r="AM85" s="55" t="b">
        <f t="shared" si="8"/>
        <v>1</v>
      </c>
      <c r="AN85" s="55" t="str">
        <f t="shared" si="79"/>
        <v/>
      </c>
      <c r="AO85" s="55" t="b">
        <f t="shared" si="72"/>
        <v>1</v>
      </c>
      <c r="AP85" s="353" t="str">
        <f t="shared" si="43"/>
        <v/>
      </c>
      <c r="AQ85" s="55" t="str">
        <f t="shared" si="10"/>
        <v/>
      </c>
      <c r="AR85" s="202">
        <f t="shared" si="44"/>
        <v>0</v>
      </c>
      <c r="AS85" s="202" t="str">
        <f t="shared" si="45"/>
        <v/>
      </c>
      <c r="AT85" s="656" t="str">
        <f t="shared" si="46"/>
        <v/>
      </c>
      <c r="AU85" s="656" t="str">
        <f t="shared" si="47"/>
        <v/>
      </c>
      <c r="AV85" s="656" t="str">
        <f t="shared" si="48"/>
        <v/>
      </c>
      <c r="AW85" s="842"/>
      <c r="AX85" s="844"/>
      <c r="AY85" s="487" t="str">
        <f t="shared" si="49"/>
        <v>n/a</v>
      </c>
      <c r="AZ85" s="483" t="b">
        <f t="shared" si="80"/>
        <v>0</v>
      </c>
      <c r="BA85" s="363" t="b">
        <f t="shared" si="81"/>
        <v>0</v>
      </c>
      <c r="BB85" s="363" t="b">
        <f t="shared" si="82"/>
        <v>0</v>
      </c>
      <c r="BC85" s="484" t="b">
        <f t="shared" si="83"/>
        <v>0</v>
      </c>
      <c r="BD85" s="483" t="b">
        <f t="shared" si="84"/>
        <v>0</v>
      </c>
      <c r="BE85" s="363" t="b">
        <f t="shared" si="85"/>
        <v>0</v>
      </c>
      <c r="BF85" s="484" t="b">
        <f t="shared" si="86"/>
        <v>0</v>
      </c>
      <c r="BG85" s="485" t="str">
        <f t="shared" si="50"/>
        <v/>
      </c>
      <c r="BH85" s="364" t="str">
        <f t="shared" si="51"/>
        <v/>
      </c>
      <c r="BI85" s="365" t="str">
        <f t="shared" si="52"/>
        <v/>
      </c>
      <c r="BJ85" s="366" t="str">
        <f t="shared" si="53"/>
        <v/>
      </c>
      <c r="BN85" s="90">
        <f t="shared" si="107"/>
        <v>62</v>
      </c>
      <c r="BO85" s="90" t="str">
        <f t="shared" si="18"/>
        <v>-</v>
      </c>
      <c r="BQ85" s="46"/>
      <c r="BR85" s="187"/>
      <c r="BS85" s="64"/>
      <c r="BT85" s="64"/>
      <c r="BU85" s="64"/>
      <c r="BV85" s="64"/>
      <c r="BW85" s="64"/>
      <c r="BX85" s="64"/>
      <c r="BY85" s="64"/>
      <c r="CA85" s="137">
        <f t="shared" si="54"/>
        <v>62</v>
      </c>
      <c r="CB85" s="394">
        <f t="shared" si="55"/>
        <v>0</v>
      </c>
      <c r="CC85" s="394">
        <f t="shared" si="56"/>
        <v>0</v>
      </c>
      <c r="CD85" s="354" t="str">
        <f t="shared" si="87"/>
        <v/>
      </c>
      <c r="CE85" s="355" t="str">
        <f t="shared" si="88"/>
        <v/>
      </c>
      <c r="CF85" s="356" t="str">
        <f t="shared" si="57"/>
        <v/>
      </c>
      <c r="CG85" s="357" t="str">
        <f t="shared" si="58"/>
        <v/>
      </c>
      <c r="CH85" s="357" t="str">
        <f t="shared" si="89"/>
        <v/>
      </c>
      <c r="CI85" s="357" t="str">
        <f t="shared" si="90"/>
        <v/>
      </c>
      <c r="CJ85" s="355" t="str">
        <f t="shared" si="59"/>
        <v/>
      </c>
      <c r="CK85" s="46"/>
      <c r="CL85" s="188"/>
      <c r="CM85" s="107"/>
      <c r="CN85" s="107"/>
      <c r="CO85" s="64"/>
      <c r="CP85" s="64"/>
      <c r="CT85" s="373" t="str">
        <f t="shared" si="60"/>
        <v>OK</v>
      </c>
      <c r="CU85" s="373" t="str">
        <f t="shared" si="61"/>
        <v>OK</v>
      </c>
      <c r="CV85" s="373" t="str">
        <f t="shared" si="62"/>
        <v>OK</v>
      </c>
      <c r="CW85" s="373" t="str">
        <f t="shared" si="63"/>
        <v>OK</v>
      </c>
      <c r="CX85" s="373" t="str">
        <f t="shared" si="64"/>
        <v>OK</v>
      </c>
      <c r="CY85" s="374" t="str">
        <f t="shared" si="91"/>
        <v>OK</v>
      </c>
      <c r="CZ85" s="373" t="str">
        <f t="shared" si="92"/>
        <v>OK</v>
      </c>
      <c r="DA85" s="373" t="str">
        <f t="shared" si="93"/>
        <v>OK</v>
      </c>
      <c r="DB85" s="373" t="str">
        <f t="shared" si="94"/>
        <v>OK</v>
      </c>
      <c r="DC85" s="373" t="str">
        <f t="shared" si="95"/>
        <v>OK</v>
      </c>
      <c r="DD85" s="373" t="str">
        <f t="shared" si="96"/>
        <v>OK</v>
      </c>
      <c r="DE85" s="373" t="str">
        <f t="shared" si="97"/>
        <v>OK</v>
      </c>
      <c r="DF85" s="374" t="str">
        <f t="shared" si="98"/>
        <v>OK</v>
      </c>
      <c r="DG85" s="373" t="str">
        <f t="shared" si="65"/>
        <v>OK</v>
      </c>
      <c r="DH85" s="373" t="str">
        <f t="shared" si="99"/>
        <v>OK</v>
      </c>
      <c r="DI85" s="373" t="str">
        <f t="shared" si="100"/>
        <v>OK</v>
      </c>
      <c r="DJ85" s="373" t="str">
        <f t="shared" si="101"/>
        <v>OK</v>
      </c>
      <c r="DK85" s="373" t="str">
        <f t="shared" si="102"/>
        <v>OK</v>
      </c>
      <c r="DL85" s="373" t="str">
        <f t="shared" si="103"/>
        <v>OK</v>
      </c>
      <c r="DM85" s="373" t="str">
        <f t="shared" si="104"/>
        <v>OK</v>
      </c>
      <c r="DN85" s="374" t="str">
        <f t="shared" si="105"/>
        <v>OK</v>
      </c>
      <c r="DO85" s="377">
        <f t="shared" si="66"/>
        <v>0</v>
      </c>
      <c r="DP85" s="376" t="str">
        <f t="shared" si="67"/>
        <v>OK</v>
      </c>
    </row>
    <row r="86" spans="2:120" hidden="1" x14ac:dyDescent="0.2">
      <c r="B86" s="105"/>
      <c r="C86" s="519" t="str">
        <f t="shared" si="38"/>
        <v>-</v>
      </c>
      <c r="D86" s="522">
        <f t="shared" si="106"/>
        <v>63</v>
      </c>
      <c r="E86" s="529"/>
      <c r="F86" s="456"/>
      <c r="G86" s="454"/>
      <c r="H86" s="112"/>
      <c r="I86" s="455"/>
      <c r="J86" s="542"/>
      <c r="K86" s="259"/>
      <c r="L86" s="532"/>
      <c r="M86" s="491"/>
      <c r="N86" s="492"/>
      <c r="O86" s="493"/>
      <c r="P86" s="610"/>
      <c r="Q86" s="463"/>
      <c r="R86" s="492"/>
      <c r="S86" s="493"/>
      <c r="T86" s="671" t="str">
        <f t="shared" si="0"/>
        <v/>
      </c>
      <c r="U86" s="658" t="str">
        <f t="shared" si="39"/>
        <v/>
      </c>
      <c r="V86" s="150" t="str">
        <f t="shared" si="75"/>
        <v/>
      </c>
      <c r="W86" s="53" t="str">
        <f t="shared" si="76"/>
        <v/>
      </c>
      <c r="X86" s="54" t="b">
        <f t="shared" si="40"/>
        <v>0</v>
      </c>
      <c r="Y86" s="54" t="b">
        <f t="shared" si="41"/>
        <v>0</v>
      </c>
      <c r="Z86" s="54" t="b">
        <f t="shared" si="68"/>
        <v>0</v>
      </c>
      <c r="AA86" s="53" t="str">
        <f t="shared" si="42"/>
        <v/>
      </c>
      <c r="AB86" s="54" t="str">
        <f t="shared" si="3"/>
        <v/>
      </c>
      <c r="AC86" s="53" t="str">
        <f t="shared" si="4"/>
        <v/>
      </c>
      <c r="AD86" s="200" t="str">
        <f t="shared" si="5"/>
        <v/>
      </c>
      <c r="AE86" s="53" t="str">
        <f t="shared" si="71"/>
        <v/>
      </c>
      <c r="AF86" s="201" t="e">
        <f t="shared" si="77"/>
        <v>#VALUE!</v>
      </c>
      <c r="AG86" s="352" t="b">
        <f t="shared" si="73"/>
        <v>1</v>
      </c>
      <c r="AH86" s="352" t="b">
        <f t="shared" si="74"/>
        <v>0</v>
      </c>
      <c r="AI86" s="55" t="b">
        <f t="shared" si="69"/>
        <v>0</v>
      </c>
      <c r="AJ86" s="55" t="b">
        <f t="shared" si="70"/>
        <v>1</v>
      </c>
      <c r="AK86" s="55" t="b">
        <f>IF(AND(COUNTBLANK(E86:J86)=6,OR(AH87:$AH$123)),NOT(AH86))</f>
        <v>0</v>
      </c>
      <c r="AL86" s="55" t="str">
        <f t="shared" si="78"/>
        <v/>
      </c>
      <c r="AM86" s="55" t="b">
        <f t="shared" si="8"/>
        <v>1</v>
      </c>
      <c r="AN86" s="55" t="str">
        <f t="shared" si="79"/>
        <v/>
      </c>
      <c r="AO86" s="55" t="b">
        <f t="shared" si="72"/>
        <v>1</v>
      </c>
      <c r="AP86" s="353" t="str">
        <f t="shared" si="43"/>
        <v/>
      </c>
      <c r="AQ86" s="55" t="str">
        <f t="shared" si="10"/>
        <v/>
      </c>
      <c r="AR86" s="202">
        <f t="shared" si="44"/>
        <v>0</v>
      </c>
      <c r="AS86" s="202" t="str">
        <f t="shared" si="45"/>
        <v/>
      </c>
      <c r="AT86" s="656" t="str">
        <f t="shared" si="46"/>
        <v/>
      </c>
      <c r="AU86" s="656" t="str">
        <f t="shared" si="47"/>
        <v/>
      </c>
      <c r="AV86" s="656" t="str">
        <f t="shared" si="48"/>
        <v/>
      </c>
      <c r="AW86" s="842"/>
      <c r="AX86" s="844"/>
      <c r="AY86" s="487" t="str">
        <f t="shared" si="49"/>
        <v>n/a</v>
      </c>
      <c r="AZ86" s="483" t="b">
        <f t="shared" si="80"/>
        <v>0</v>
      </c>
      <c r="BA86" s="363" t="b">
        <f t="shared" si="81"/>
        <v>0</v>
      </c>
      <c r="BB86" s="363" t="b">
        <f t="shared" si="82"/>
        <v>0</v>
      </c>
      <c r="BC86" s="484" t="b">
        <f t="shared" si="83"/>
        <v>0</v>
      </c>
      <c r="BD86" s="483" t="b">
        <f t="shared" si="84"/>
        <v>0</v>
      </c>
      <c r="BE86" s="363" t="b">
        <f t="shared" si="85"/>
        <v>0</v>
      </c>
      <c r="BF86" s="484" t="b">
        <f t="shared" si="86"/>
        <v>0</v>
      </c>
      <c r="BG86" s="485" t="str">
        <f t="shared" si="50"/>
        <v/>
      </c>
      <c r="BH86" s="364" t="str">
        <f t="shared" si="51"/>
        <v/>
      </c>
      <c r="BI86" s="365" t="str">
        <f t="shared" si="52"/>
        <v/>
      </c>
      <c r="BJ86" s="366" t="str">
        <f t="shared" si="53"/>
        <v/>
      </c>
      <c r="BN86" s="90">
        <f t="shared" si="107"/>
        <v>63</v>
      </c>
      <c r="BO86" s="90" t="str">
        <f t="shared" si="18"/>
        <v>-</v>
      </c>
      <c r="BQ86" s="46"/>
      <c r="BR86" s="187"/>
      <c r="BS86" s="64"/>
      <c r="BT86" s="64"/>
      <c r="BU86" s="64"/>
      <c r="BV86" s="64"/>
      <c r="BW86" s="64"/>
      <c r="BX86" s="64"/>
      <c r="BY86" s="64"/>
      <c r="CA86" s="137">
        <f t="shared" si="54"/>
        <v>63</v>
      </c>
      <c r="CB86" s="394">
        <f t="shared" si="55"/>
        <v>0</v>
      </c>
      <c r="CC86" s="394">
        <f t="shared" si="56"/>
        <v>0</v>
      </c>
      <c r="CD86" s="354" t="str">
        <f t="shared" si="87"/>
        <v/>
      </c>
      <c r="CE86" s="355" t="str">
        <f t="shared" si="88"/>
        <v/>
      </c>
      <c r="CF86" s="356" t="str">
        <f t="shared" si="57"/>
        <v/>
      </c>
      <c r="CG86" s="357" t="str">
        <f t="shared" si="58"/>
        <v/>
      </c>
      <c r="CH86" s="357" t="str">
        <f t="shared" si="89"/>
        <v/>
      </c>
      <c r="CI86" s="357" t="str">
        <f t="shared" si="90"/>
        <v/>
      </c>
      <c r="CJ86" s="355" t="str">
        <f t="shared" si="59"/>
        <v/>
      </c>
      <c r="CK86" s="46"/>
      <c r="CL86" s="188"/>
      <c r="CM86" s="107"/>
      <c r="CN86" s="107"/>
      <c r="CO86" s="64"/>
      <c r="CP86" s="64"/>
      <c r="CT86" s="373" t="str">
        <f t="shared" si="60"/>
        <v>OK</v>
      </c>
      <c r="CU86" s="373" t="str">
        <f t="shared" si="61"/>
        <v>OK</v>
      </c>
      <c r="CV86" s="373" t="str">
        <f t="shared" si="62"/>
        <v>OK</v>
      </c>
      <c r="CW86" s="373" t="str">
        <f t="shared" si="63"/>
        <v>OK</v>
      </c>
      <c r="CX86" s="373" t="str">
        <f t="shared" si="64"/>
        <v>OK</v>
      </c>
      <c r="CY86" s="374" t="str">
        <f t="shared" si="91"/>
        <v>OK</v>
      </c>
      <c r="CZ86" s="373" t="str">
        <f t="shared" si="92"/>
        <v>OK</v>
      </c>
      <c r="DA86" s="373" t="str">
        <f t="shared" si="93"/>
        <v>OK</v>
      </c>
      <c r="DB86" s="373" t="str">
        <f t="shared" si="94"/>
        <v>OK</v>
      </c>
      <c r="DC86" s="373" t="str">
        <f t="shared" si="95"/>
        <v>OK</v>
      </c>
      <c r="DD86" s="373" t="str">
        <f t="shared" si="96"/>
        <v>OK</v>
      </c>
      <c r="DE86" s="373" t="str">
        <f t="shared" si="97"/>
        <v>OK</v>
      </c>
      <c r="DF86" s="374" t="str">
        <f t="shared" si="98"/>
        <v>OK</v>
      </c>
      <c r="DG86" s="373" t="str">
        <f t="shared" si="65"/>
        <v>OK</v>
      </c>
      <c r="DH86" s="373" t="str">
        <f t="shared" si="99"/>
        <v>OK</v>
      </c>
      <c r="DI86" s="373" t="str">
        <f t="shared" si="100"/>
        <v>OK</v>
      </c>
      <c r="DJ86" s="373" t="str">
        <f t="shared" si="101"/>
        <v>OK</v>
      </c>
      <c r="DK86" s="373" t="str">
        <f t="shared" si="102"/>
        <v>OK</v>
      </c>
      <c r="DL86" s="373" t="str">
        <f t="shared" si="103"/>
        <v>OK</v>
      </c>
      <c r="DM86" s="373" t="str">
        <f t="shared" si="104"/>
        <v>OK</v>
      </c>
      <c r="DN86" s="374" t="str">
        <f t="shared" si="105"/>
        <v>OK</v>
      </c>
      <c r="DO86" s="377">
        <f t="shared" si="66"/>
        <v>0</v>
      </c>
      <c r="DP86" s="376" t="str">
        <f t="shared" si="67"/>
        <v>OK</v>
      </c>
    </row>
    <row r="87" spans="2:120" hidden="1" x14ac:dyDescent="0.2">
      <c r="B87" s="105"/>
      <c r="C87" s="519" t="str">
        <f t="shared" si="38"/>
        <v>-</v>
      </c>
      <c r="D87" s="522">
        <f t="shared" si="106"/>
        <v>64</v>
      </c>
      <c r="E87" s="529"/>
      <c r="F87" s="456"/>
      <c r="G87" s="454"/>
      <c r="H87" s="112"/>
      <c r="I87" s="455"/>
      <c r="J87" s="542"/>
      <c r="K87" s="259"/>
      <c r="L87" s="532"/>
      <c r="M87" s="491"/>
      <c r="N87" s="492"/>
      <c r="O87" s="493"/>
      <c r="P87" s="610"/>
      <c r="Q87" s="463"/>
      <c r="R87" s="492"/>
      <c r="S87" s="493"/>
      <c r="T87" s="671" t="str">
        <f t="shared" si="0"/>
        <v/>
      </c>
      <c r="U87" s="658" t="str">
        <f t="shared" si="39"/>
        <v/>
      </c>
      <c r="V87" s="150" t="str">
        <f t="shared" si="75"/>
        <v/>
      </c>
      <c r="W87" s="53" t="str">
        <f t="shared" si="76"/>
        <v/>
      </c>
      <c r="X87" s="54" t="b">
        <f t="shared" si="40"/>
        <v>0</v>
      </c>
      <c r="Y87" s="54" t="b">
        <f t="shared" si="41"/>
        <v>0</v>
      </c>
      <c r="Z87" s="54" t="b">
        <f t="shared" si="68"/>
        <v>0</v>
      </c>
      <c r="AA87" s="53" t="str">
        <f t="shared" si="42"/>
        <v/>
      </c>
      <c r="AB87" s="54" t="str">
        <f t="shared" si="3"/>
        <v/>
      </c>
      <c r="AC87" s="53" t="str">
        <f t="shared" si="4"/>
        <v/>
      </c>
      <c r="AD87" s="200" t="str">
        <f t="shared" si="5"/>
        <v/>
      </c>
      <c r="AE87" s="53" t="str">
        <f t="shared" si="71"/>
        <v/>
      </c>
      <c r="AF87" s="201" t="e">
        <f t="shared" si="77"/>
        <v>#VALUE!</v>
      </c>
      <c r="AG87" s="352" t="b">
        <f t="shared" si="73"/>
        <v>1</v>
      </c>
      <c r="AH87" s="352" t="b">
        <f t="shared" si="74"/>
        <v>0</v>
      </c>
      <c r="AI87" s="55" t="b">
        <f t="shared" si="69"/>
        <v>0</v>
      </c>
      <c r="AJ87" s="55" t="b">
        <f t="shared" si="70"/>
        <v>1</v>
      </c>
      <c r="AK87" s="55" t="b">
        <f>IF(AND(COUNTBLANK(E87:J87)=6,OR(AH88:$AH$123)),NOT(AH87))</f>
        <v>0</v>
      </c>
      <c r="AL87" s="55" t="str">
        <f t="shared" si="78"/>
        <v/>
      </c>
      <c r="AM87" s="55" t="b">
        <f t="shared" si="8"/>
        <v>1</v>
      </c>
      <c r="AN87" s="55" t="str">
        <f t="shared" si="79"/>
        <v/>
      </c>
      <c r="AO87" s="55" t="b">
        <f t="shared" si="72"/>
        <v>1</v>
      </c>
      <c r="AP87" s="353" t="str">
        <f t="shared" si="43"/>
        <v/>
      </c>
      <c r="AQ87" s="55" t="str">
        <f t="shared" si="10"/>
        <v/>
      </c>
      <c r="AR87" s="202">
        <f t="shared" si="44"/>
        <v>0</v>
      </c>
      <c r="AS87" s="202" t="str">
        <f t="shared" si="45"/>
        <v/>
      </c>
      <c r="AT87" s="656" t="str">
        <f t="shared" si="46"/>
        <v/>
      </c>
      <c r="AU87" s="656" t="str">
        <f t="shared" si="47"/>
        <v/>
      </c>
      <c r="AV87" s="656" t="str">
        <f t="shared" si="48"/>
        <v/>
      </c>
      <c r="AW87" s="842"/>
      <c r="AX87" s="844"/>
      <c r="AY87" s="487" t="str">
        <f t="shared" si="49"/>
        <v>n/a</v>
      </c>
      <c r="AZ87" s="483" t="b">
        <f t="shared" si="80"/>
        <v>0</v>
      </c>
      <c r="BA87" s="363" t="b">
        <f t="shared" si="81"/>
        <v>0</v>
      </c>
      <c r="BB87" s="363" t="b">
        <f t="shared" si="82"/>
        <v>0</v>
      </c>
      <c r="BC87" s="484" t="b">
        <f t="shared" si="83"/>
        <v>0</v>
      </c>
      <c r="BD87" s="483" t="b">
        <f t="shared" si="84"/>
        <v>0</v>
      </c>
      <c r="BE87" s="363" t="b">
        <f t="shared" si="85"/>
        <v>0</v>
      </c>
      <c r="BF87" s="484" t="b">
        <f t="shared" si="86"/>
        <v>0</v>
      </c>
      <c r="BG87" s="485" t="str">
        <f t="shared" si="50"/>
        <v/>
      </c>
      <c r="BH87" s="364" t="str">
        <f t="shared" si="51"/>
        <v/>
      </c>
      <c r="BI87" s="365" t="str">
        <f t="shared" si="52"/>
        <v/>
      </c>
      <c r="BJ87" s="366" t="str">
        <f t="shared" si="53"/>
        <v/>
      </c>
      <c r="BN87" s="90">
        <f t="shared" si="107"/>
        <v>64</v>
      </c>
      <c r="BO87" s="90" t="str">
        <f t="shared" si="18"/>
        <v>-</v>
      </c>
      <c r="BQ87" s="46"/>
      <c r="BR87" s="187"/>
      <c r="BS87" s="64"/>
      <c r="BT87" s="64"/>
      <c r="BU87" s="64"/>
      <c r="BV87" s="64"/>
      <c r="BW87" s="64"/>
      <c r="BX87" s="64"/>
      <c r="BY87" s="64"/>
      <c r="CA87" s="137">
        <f t="shared" si="54"/>
        <v>64</v>
      </c>
      <c r="CB87" s="394">
        <f t="shared" si="55"/>
        <v>0</v>
      </c>
      <c r="CC87" s="394">
        <f t="shared" si="56"/>
        <v>0</v>
      </c>
      <c r="CD87" s="354" t="str">
        <f t="shared" si="87"/>
        <v/>
      </c>
      <c r="CE87" s="355" t="str">
        <f t="shared" si="88"/>
        <v/>
      </c>
      <c r="CF87" s="356" t="str">
        <f t="shared" si="57"/>
        <v/>
      </c>
      <c r="CG87" s="357" t="str">
        <f t="shared" si="58"/>
        <v/>
      </c>
      <c r="CH87" s="357" t="str">
        <f t="shared" si="89"/>
        <v/>
      </c>
      <c r="CI87" s="357" t="str">
        <f t="shared" si="90"/>
        <v/>
      </c>
      <c r="CJ87" s="355" t="str">
        <f t="shared" si="59"/>
        <v/>
      </c>
      <c r="CK87" s="46"/>
      <c r="CL87" s="188"/>
      <c r="CM87" s="107"/>
      <c r="CN87" s="107"/>
      <c r="CO87" s="64"/>
      <c r="CP87" s="64"/>
      <c r="CT87" s="373" t="str">
        <f t="shared" si="60"/>
        <v>OK</v>
      </c>
      <c r="CU87" s="373" t="str">
        <f t="shared" si="61"/>
        <v>OK</v>
      </c>
      <c r="CV87" s="373" t="str">
        <f t="shared" si="62"/>
        <v>OK</v>
      </c>
      <c r="CW87" s="373" t="str">
        <f t="shared" si="63"/>
        <v>OK</v>
      </c>
      <c r="CX87" s="373" t="str">
        <f t="shared" si="64"/>
        <v>OK</v>
      </c>
      <c r="CY87" s="374" t="str">
        <f t="shared" si="91"/>
        <v>OK</v>
      </c>
      <c r="CZ87" s="373" t="str">
        <f t="shared" si="92"/>
        <v>OK</v>
      </c>
      <c r="DA87" s="373" t="str">
        <f t="shared" si="93"/>
        <v>OK</v>
      </c>
      <c r="DB87" s="373" t="str">
        <f t="shared" si="94"/>
        <v>OK</v>
      </c>
      <c r="DC87" s="373" t="str">
        <f t="shared" si="95"/>
        <v>OK</v>
      </c>
      <c r="DD87" s="373" t="str">
        <f t="shared" si="96"/>
        <v>OK</v>
      </c>
      <c r="DE87" s="373" t="str">
        <f t="shared" si="97"/>
        <v>OK</v>
      </c>
      <c r="DF87" s="374" t="str">
        <f t="shared" si="98"/>
        <v>OK</v>
      </c>
      <c r="DG87" s="373" t="str">
        <f t="shared" si="65"/>
        <v>OK</v>
      </c>
      <c r="DH87" s="373" t="str">
        <f t="shared" si="99"/>
        <v>OK</v>
      </c>
      <c r="DI87" s="373" t="str">
        <f t="shared" si="100"/>
        <v>OK</v>
      </c>
      <c r="DJ87" s="373" t="str">
        <f t="shared" si="101"/>
        <v>OK</v>
      </c>
      <c r="DK87" s="373" t="str">
        <f t="shared" si="102"/>
        <v>OK</v>
      </c>
      <c r="DL87" s="373" t="str">
        <f t="shared" si="103"/>
        <v>OK</v>
      </c>
      <c r="DM87" s="373" t="str">
        <f t="shared" si="104"/>
        <v>OK</v>
      </c>
      <c r="DN87" s="374" t="str">
        <f t="shared" si="105"/>
        <v>OK</v>
      </c>
      <c r="DO87" s="377">
        <f t="shared" si="66"/>
        <v>0</v>
      </c>
      <c r="DP87" s="376" t="str">
        <f t="shared" si="67"/>
        <v>OK</v>
      </c>
    </row>
    <row r="88" spans="2:120" hidden="1" x14ac:dyDescent="0.2">
      <c r="B88" s="105"/>
      <c r="C88" s="519" t="str">
        <f t="shared" si="38"/>
        <v>-</v>
      </c>
      <c r="D88" s="523">
        <f t="shared" si="106"/>
        <v>65</v>
      </c>
      <c r="E88" s="529"/>
      <c r="F88" s="456"/>
      <c r="G88" s="454"/>
      <c r="H88" s="112"/>
      <c r="I88" s="455"/>
      <c r="J88" s="542"/>
      <c r="K88" s="259"/>
      <c r="L88" s="532"/>
      <c r="M88" s="491"/>
      <c r="N88" s="492"/>
      <c r="O88" s="493"/>
      <c r="P88" s="610"/>
      <c r="Q88" s="463"/>
      <c r="R88" s="492"/>
      <c r="S88" s="493"/>
      <c r="T88" s="671" t="str">
        <f t="shared" ref="T88:U123" si="108">AP88</f>
        <v/>
      </c>
      <c r="U88" s="658" t="str">
        <f t="shared" si="39"/>
        <v/>
      </c>
      <c r="V88" s="150" t="str">
        <f t="shared" ref="V88:V123" si="109">IF(ISNUMBER(N88),(N88/0.95),IF(ISNUMBER(O88),O88,IF(ISTEXT(L88),VLOOKUP(L88,Afactors,2,TRUE),"")))</f>
        <v/>
      </c>
      <c r="W88" s="53" t="str">
        <f t="shared" ref="W88:W123" si="110">IF(ISNUMBER(R88),(R88/0.95),IF(ISNUMBER(S88),S88,IF(ISTEXT(P88),VLOOKUP(P88,Afactors,2,FALSE),"")))</f>
        <v/>
      </c>
      <c r="X88" s="54" t="b">
        <f t="shared" si="40"/>
        <v>0</v>
      </c>
      <c r="Y88" s="54" t="b">
        <f t="shared" si="41"/>
        <v>0</v>
      </c>
      <c r="Z88" s="54" t="b">
        <f t="shared" si="68"/>
        <v>0</v>
      </c>
      <c r="AA88" s="53" t="str">
        <f t="shared" si="42"/>
        <v/>
      </c>
      <c r="AB88" s="54" t="str">
        <f t="shared" ref="AB88:AB123" si="111">IF(Y88,SMALL(V88:W88,2),"")</f>
        <v/>
      </c>
      <c r="AC88" s="53" t="str">
        <f t="shared" ref="AC88:AC123" si="112">IF(Z88,CE88/CG88,"")</f>
        <v/>
      </c>
      <c r="AD88" s="200" t="str">
        <f t="shared" ref="AD88:AD123" si="113">IF(AND(X88,Z88,AL88),AC88/V88,IF(Z88,AC88,IF(AND(X88,AL88),CE88/V88,IF(AND(NOT(X88),NOT(Z88)),CE88,""))))</f>
        <v/>
      </c>
      <c r="AE88" s="53" t="str">
        <f t="shared" si="71"/>
        <v/>
      </c>
      <c r="AF88" s="201" t="e">
        <f t="shared" ref="AF88:AF119" si="114">IF(AND(Y88,Z88),IF(P88=FixedDim,IF(ISNUMBER(R88),AC88/AE88,""),AC88/AE88),IF(AND(Y88,P88=FixedDim,ISNUMBER(R88)),CE88/AE88,IF(AND(Y88,P88=FixedDim,ISBLANK(R88)),"",CE88/AE88)))</f>
        <v>#VALUE!</v>
      </c>
      <c r="AG88" s="352" t="b">
        <f t="shared" si="73"/>
        <v>1</v>
      </c>
      <c r="AH88" s="352" t="b">
        <f t="shared" si="74"/>
        <v>0</v>
      </c>
      <c r="AI88" s="55" t="b">
        <f t="shared" si="69"/>
        <v>0</v>
      </c>
      <c r="AJ88" s="55" t="b">
        <f t="shared" si="70"/>
        <v>1</v>
      </c>
      <c r="AK88" s="55" t="b">
        <f>IF(AND(COUNTBLANK(E88:J88)=6,OR(AH89:$AH$123)),NOT(AH88))</f>
        <v>0</v>
      </c>
      <c r="AL88" s="55" t="str">
        <f t="shared" ref="AL88:AL119" si="115">IF(ISTEXT(L88),OR(AND(OR(L88=FixedDim,L88=ManualDime,L88=ManualDimf,L88=ProgDim),OR(ISNUMBER(M88),ISNUMBER(N88),NOT(ISNUMBER(O88)))),AND(L88=DynamicDim,ISNUMBER(O88),NOT(ISNUMBER(M88)),NOT(ISNUMBER(N88))),AND(VLOOKUP(L88,Afactors,3,TRUE),AM88)),IF(AM88,"",FALSE))</f>
        <v/>
      </c>
      <c r="AM88" s="55" t="b">
        <f t="shared" ref="AM88:AM123" si="116">AND(ISBLANK(M88),ISBLANK(N88),ISBLANK(O88))</f>
        <v>1</v>
      </c>
      <c r="AN88" s="55" t="str">
        <f t="shared" ref="AN88:AN119" si="117">IF(AND(ISTEXT(P88),ISTEXT(L88)),OR(AND(OR(P88=FixedDim, P88=ManualDime, P88=ManualDimf, P88=ProgDim),ISNUMBER(Q88),NOT(ISNUMBER(S88))),AND(P88=DynamicDim,ISNUMBER(S88),NOT(ISNUMBER(R88)),NOT(ISNUMBER(Q88))),AND(VLOOKUP(P88,Afactors,3,TRUE),AO88)),IF(ISTEXT(L88),IF(AO88,"",FALSE),IF(ISTEXT(P88),FALSE,"")))</f>
        <v/>
      </c>
      <c r="AO88" s="55" t="b">
        <f t="shared" si="72"/>
        <v>1</v>
      </c>
      <c r="AP88" s="353" t="str">
        <f t="shared" si="43"/>
        <v/>
      </c>
      <c r="AQ88" s="55" t="str">
        <f t="shared" ref="AQ88:AQ123" si="118">IF(AND(AG88,AH88,AL88,AN88),BJ88,"")</f>
        <v/>
      </c>
      <c r="AR88" s="202">
        <f t="shared" si="44"/>
        <v>0</v>
      </c>
      <c r="AS88" s="202" t="str">
        <f t="shared" si="45"/>
        <v/>
      </c>
      <c r="AT88" s="656" t="str">
        <f t="shared" si="46"/>
        <v/>
      </c>
      <c r="AU88" s="656" t="str">
        <f t="shared" si="47"/>
        <v/>
      </c>
      <c r="AV88" s="656" t="str">
        <f t="shared" si="48"/>
        <v/>
      </c>
      <c r="AW88" s="842"/>
      <c r="AX88" s="844"/>
      <c r="AY88" s="487" t="str">
        <f t="shared" si="49"/>
        <v>n/a</v>
      </c>
      <c r="AZ88" s="483" t="b">
        <f t="shared" ref="AZ88:AZ123" si="119">AND(AG88,AH88,I88&gt;CJ88,Passcheck,InputIssuesOne=0,TopInputsOKOne)</f>
        <v>0</v>
      </c>
      <c r="BA88" s="363" t="b">
        <f t="shared" ref="BA88:BA123" si="120">AND(AG88,AH88,AL88,AN88,I88&lt;=CJ88,Passcheck,InputIssuesOne=0,TopInputsOKOne)</f>
        <v>0</v>
      </c>
      <c r="BB88" s="363" t="b">
        <f t="shared" ref="BB88:BB123" si="121">AND(AG88,AH88,AL88,AN88,I88&gt;CJ88,FailCheck,InputIssuesOne=0,TopInputsOKOne)</f>
        <v>0</v>
      </c>
      <c r="BC88" s="484" t="b">
        <f t="shared" ref="BC88:BC123" si="122">AND(AG88,AH88,I88&lt;=CJ88,InputIssuesOne=0,TopInputsOKOne)</f>
        <v>0</v>
      </c>
      <c r="BD88" s="483" t="b">
        <f t="shared" ref="BD88:BD123" si="123">AND(AG88,AH88,AL88,AN88,Passcheck,InputIssuesOne=0,TopInputsOKOne)</f>
        <v>0</v>
      </c>
      <c r="BE88" s="363" t="b">
        <f t="shared" ref="BE88:BE123" si="124">AND(AG88,AH88,AL88,AN88,FailCheck,InputIssuesOne=0,TopInputsOKOne)</f>
        <v>0</v>
      </c>
      <c r="BF88" s="484" t="b">
        <f t="shared" ref="BF88:BF123" si="125">DO88&gt;0</f>
        <v>0</v>
      </c>
      <c r="BG88" s="485" t="str">
        <f t="shared" si="50"/>
        <v/>
      </c>
      <c r="BH88" s="364" t="str">
        <f t="shared" si="51"/>
        <v/>
      </c>
      <c r="BI88" s="365" t="str">
        <f t="shared" si="52"/>
        <v/>
      </c>
      <c r="BJ88" s="366" t="str">
        <f t="shared" si="53"/>
        <v/>
      </c>
      <c r="BN88" s="90">
        <f t="shared" si="107"/>
        <v>65</v>
      </c>
      <c r="BO88" s="90" t="str">
        <f t="shared" ref="BO88:BO123" si="126">IF(RowsPreferredOne&gt;=BN88,RowsPreferredOne,"-")</f>
        <v>-</v>
      </c>
      <c r="BQ88" s="46"/>
      <c r="BR88" s="187"/>
      <c r="BS88" s="64"/>
      <c r="BT88" s="64"/>
      <c r="BU88" s="64"/>
      <c r="BV88" s="64"/>
      <c r="BW88" s="64"/>
      <c r="BX88" s="64"/>
      <c r="BY88" s="64"/>
      <c r="CA88" s="137">
        <f t="shared" si="54"/>
        <v>65</v>
      </c>
      <c r="CB88" s="394">
        <f t="shared" si="55"/>
        <v>0</v>
      </c>
      <c r="CC88" s="394">
        <f t="shared" si="56"/>
        <v>0</v>
      </c>
      <c r="CD88" s="354" t="str">
        <f t="shared" ref="CD88:CD123" si="127">IF(ISBLANK(J88),"",VLOOKUP(J88,SpaceS1,5,FALSE))</f>
        <v/>
      </c>
      <c r="CE88" s="355" t="str">
        <f t="shared" ref="CE88:CE123" si="128">IF(ISBLANK(J88),"",ROUND(VLOOKUP(J88,SpaceS1,5,FALSE)*F88,0))</f>
        <v/>
      </c>
      <c r="CF88" s="356" t="str">
        <f t="shared" si="57"/>
        <v/>
      </c>
      <c r="CG88" s="357" t="str">
        <f t="shared" si="58"/>
        <v/>
      </c>
      <c r="CH88" s="357" t="str">
        <f t="shared" ref="CH88:CH123" si="129">IF(ISNUMBER(N88),(N88/0.95),IF(ISNUMBER(O88),O88,IF(ISTEXT(L88),VLOOKUP(L88,Afactors,2,FALSE),"")))</f>
        <v/>
      </c>
      <c r="CI88" s="357" t="str">
        <f t="shared" ref="CI88:CI123" si="130">IF(ISNUMBER(R88),(R88/0.95),IF(ISNUMBER(S88),S88,IF(ISTEXT(P88),VLOOKUP(P88,Afactors,2,FALSE),"")))</f>
        <v/>
      </c>
      <c r="CJ88" s="355" t="str">
        <f t="shared" si="59"/>
        <v/>
      </c>
      <c r="CK88" s="46"/>
      <c r="CL88" s="188"/>
      <c r="CM88" s="107"/>
      <c r="CN88" s="107"/>
      <c r="CO88" s="64"/>
      <c r="CP88" s="64"/>
      <c r="CT88" s="373" t="str">
        <f t="shared" si="60"/>
        <v>OK</v>
      </c>
      <c r="CU88" s="373" t="str">
        <f t="shared" si="61"/>
        <v>OK</v>
      </c>
      <c r="CV88" s="373" t="str">
        <f t="shared" si="62"/>
        <v>OK</v>
      </c>
      <c r="CW88" s="373" t="str">
        <f t="shared" si="63"/>
        <v>OK</v>
      </c>
      <c r="CX88" s="373" t="str">
        <f t="shared" si="64"/>
        <v>OK</v>
      </c>
      <c r="CY88" s="374" t="str">
        <f t="shared" ref="CY88:CY123" si="131">IF(AND(COUNTA(DescriptionOne,ClassificationOne)=2,COUNTA(E88:S88)&gt;0,ISBLANK(J88)),"Enter Space","OK")</f>
        <v>OK</v>
      </c>
      <c r="CZ88" s="373" t="str">
        <f t="shared" ref="CZ88:CZ123" si="132">IF(AND(COUNTA(DescriptionOne,ClassificationOne)=2,COUNTA(E88:S88)&gt;0,OR(L88=FixedDim,L88=ManualDime,L88=ManualDimf,L88=ProgDim),ISBLANK(M88)),"Enter % of floor area controlled","OK")</f>
        <v>OK</v>
      </c>
      <c r="DA88" s="373" t="str">
        <f t="shared" ref="DA88:DA123" si="133">IF(AND(COUNTA(DescriptionOne,ClassificationOne)=2,COUNTA(E88:S88)&gt;0,L88=FixedDim,M88&gt;0,ISBLANK(N88)),"Enter dimmed % of full power","OK")</f>
        <v>OK</v>
      </c>
      <c r="DB88" s="373" t="str">
        <f t="shared" ref="DB88:DB123" si="134">IF(AND(COUNTA(M88)&gt;0, NOT(OR(L88=FixedDim,L88=ManualDime,L88=ManualDimf,L88=ProgDim))), "Adjustment factor (e), (f), or (k) is missing", "OK")</f>
        <v>OK</v>
      </c>
      <c r="DC88" s="373" t="str">
        <f t="shared" ref="DC88:DC123" si="135">IF(OR(L88=eNA,L88=fNA,L88=jNA),"Factor N/A to this class of building",IF(AND(VLOOKUP(L88,Afactors,3,FALSE),ISNUMBER(O88)),"Adjustment Factor (j) is missing","OK"))</f>
        <v>OK</v>
      </c>
      <c r="DD88" s="373" t="str">
        <f t="shared" ref="DD88:DD123" si="136">IF(AND(L88=DynamicDim,O88=0),"Enter Lumen Depreciation Factor","OK")</f>
        <v>OK</v>
      </c>
      <c r="DE88" s="373" t="str">
        <f t="shared" ref="DE88:DE123" si="137">IF(AND(L88=DynamicDim,COUNTA(M88,N88)&gt;0),"Delete Fixed Dimming % Values","OK")</f>
        <v>OK</v>
      </c>
      <c r="DF88" s="374" t="str">
        <f t="shared" ref="DF88:DF123" si="138">IF(AND(L88=FixedDim,O88&gt;0),"Delete Lumen Depreciation Factor","OK")</f>
        <v>OK</v>
      </c>
      <c r="DG88" s="373" t="str">
        <f t="shared" si="65"/>
        <v>OK</v>
      </c>
      <c r="DH88" s="373" t="str">
        <f t="shared" ref="DH88:DH123" si="139">IF(AND(COUNTA(DescriptionOne,ClassificationOne)=2,COUNTA(E88:S88)&gt;0,OR(P88=FixedDim,P88=ManualDime,P88=ManualDimf,P88=ProgDim),ISBLANK(Q88)),"Enter % of floor area controlled","OK")</f>
        <v>OK</v>
      </c>
      <c r="DI88" s="373" t="str">
        <f t="shared" ref="DI88:DI123" si="140">IF(AND(COUNTA(DescriptionOne,ClassificationOne)=2,COUNTA(E88:S88)&gt;0,P88=FixedDim,Q88&gt;0,ISBLANK(R88)),"Enter dimmed % of full power","OK")</f>
        <v>OK</v>
      </c>
      <c r="DJ88" s="373" t="str">
        <f t="shared" ref="DJ88:DJ123" si="141">IF(OR(P88=eNA,P88=fNA,P88=jNA),"Factor N/A to this class of building",IF(AND(COUNTA(Q88)&gt;0,NOT(OR(P88=FixedDim,P88=ManualDime,P88=ManualDimf,P88=ProgDim))),"Adjustment Factor (e), (g), or (k) is missing","OK"))</f>
        <v>OK</v>
      </c>
      <c r="DK88" s="373" t="str">
        <f t="shared" ref="DK88:DK123" si="142">IF(AND(VLOOKUP(P88,Afactors,3,FALSE),ISNUMBER(S88)),"Adjustment Factor (j) is missing.","OK")</f>
        <v>OK</v>
      </c>
      <c r="DL88" s="373" t="str">
        <f t="shared" ref="DL88:DL123" si="143">IF(AND(P88=DynamicDim,S88=0),"Enter Lumen Depreciation Factor","OK")</f>
        <v>OK</v>
      </c>
      <c r="DM88" s="373" t="str">
        <f t="shared" ref="DM88:DM123" si="144">IF(AND(P88=DynamicDim,COUNTA(Q88:R88)&gt;0),"Delete Fixed Dimming % Values","OK")</f>
        <v>OK</v>
      </c>
      <c r="DN88" s="374" t="str">
        <f t="shared" ref="DN88:DN123" si="145">IF(AND(P88=FixedDim,S88&gt;0),"Delete Lumen Depreciation Factor","OK")</f>
        <v>OK</v>
      </c>
      <c r="DO88" s="377">
        <f t="shared" si="66"/>
        <v>0</v>
      </c>
      <c r="DP88" s="376" t="str">
        <f t="shared" si="67"/>
        <v>OK</v>
      </c>
    </row>
    <row r="89" spans="2:120" hidden="1" x14ac:dyDescent="0.2">
      <c r="B89" s="105"/>
      <c r="C89" s="519" t="str">
        <f t="shared" ref="C89:C123" si="146">BO89</f>
        <v>-</v>
      </c>
      <c r="D89" s="522">
        <f t="shared" si="106"/>
        <v>66</v>
      </c>
      <c r="E89" s="529"/>
      <c r="F89" s="456"/>
      <c r="G89" s="454"/>
      <c r="H89" s="112"/>
      <c r="I89" s="455"/>
      <c r="J89" s="542"/>
      <c r="K89" s="259"/>
      <c r="L89" s="532"/>
      <c r="M89" s="491"/>
      <c r="N89" s="492"/>
      <c r="O89" s="493"/>
      <c r="P89" s="610"/>
      <c r="Q89" s="463"/>
      <c r="R89" s="492"/>
      <c r="S89" s="493"/>
      <c r="T89" s="671" t="str">
        <f t="shared" si="108"/>
        <v/>
      </c>
      <c r="U89" s="658" t="str">
        <f t="shared" si="108"/>
        <v/>
      </c>
      <c r="V89" s="150" t="str">
        <f t="shared" si="109"/>
        <v/>
      </c>
      <c r="W89" s="53" t="str">
        <f t="shared" si="110"/>
        <v/>
      </c>
      <c r="X89" s="54" t="b">
        <f t="shared" ref="X89:X123" si="147">OR(ISNUMBER(V89),ISNUMBER(W89))</f>
        <v>0</v>
      </c>
      <c r="Y89" s="54" t="b">
        <f t="shared" ref="Y89:Y123" si="148">AND(ISNUMBER(V89),ISNUMBER(W89))</f>
        <v>0</v>
      </c>
      <c r="Z89" s="54" t="b">
        <f t="shared" ref="Z89:Z123" si="149">ISNUMBER(CG89)</f>
        <v>0</v>
      </c>
      <c r="AA89" s="53" t="str">
        <f t="shared" ref="AA89:AA123" si="150">IF(OR(ISNUMBER(V89),ISNUMBER(W89)),SMALL(V89:W89,1),"")</f>
        <v/>
      </c>
      <c r="AB89" s="54" t="str">
        <f t="shared" si="111"/>
        <v/>
      </c>
      <c r="AC89" s="53" t="str">
        <f t="shared" si="112"/>
        <v/>
      </c>
      <c r="AD89" s="200" t="str">
        <f t="shared" si="113"/>
        <v/>
      </c>
      <c r="AE89" s="53" t="str">
        <f t="shared" si="71"/>
        <v/>
      </c>
      <c r="AF89" s="201" t="e">
        <f t="shared" si="114"/>
        <v>#VALUE!</v>
      </c>
      <c r="AG89" s="352" t="b">
        <f t="shared" si="73"/>
        <v>1</v>
      </c>
      <c r="AH89" s="352" t="b">
        <f t="shared" si="74"/>
        <v>0</v>
      </c>
      <c r="AI89" s="55" t="b">
        <f t="shared" si="69"/>
        <v>0</v>
      </c>
      <c r="AJ89" s="55" t="b">
        <f t="shared" si="70"/>
        <v>1</v>
      </c>
      <c r="AK89" s="55" t="b">
        <f>IF(AND(COUNTBLANK(E89:J89)=6,OR(AH90:$AH$123)),NOT(AH89))</f>
        <v>0</v>
      </c>
      <c r="AL89" s="55" t="str">
        <f t="shared" si="115"/>
        <v/>
      </c>
      <c r="AM89" s="55" t="b">
        <f t="shared" si="116"/>
        <v>1</v>
      </c>
      <c r="AN89" s="55" t="str">
        <f t="shared" si="117"/>
        <v/>
      </c>
      <c r="AO89" s="55" t="b">
        <f t="shared" si="72"/>
        <v>1</v>
      </c>
      <c r="AP89" s="353" t="str">
        <f t="shared" ref="AP89:AP123" si="151">IF(AND(AG89,AH89,AL89,AN89),IF(ISNUMBER(AB89),ROUND(AF89,0),ROUND(AD89,0)),"")</f>
        <v/>
      </c>
      <c r="AQ89" s="55" t="str">
        <f t="shared" si="118"/>
        <v/>
      </c>
      <c r="AR89" s="202">
        <f t="shared" ref="AR89:AR123" si="152">I89</f>
        <v>0</v>
      </c>
      <c r="AS89" s="202" t="str">
        <f t="shared" ref="AS89:AS123" si="153">T89</f>
        <v/>
      </c>
      <c r="AT89" s="656" t="str">
        <f t="shared" ref="AT89:AT123" si="154">IF(CT89&lt;&gt;"OK",CT89,IF(CU89&lt;&gt;"OK",CU89,IF(CV89&lt;&gt;"OK",CV89,IF(CW89&lt;&gt;"OK",CW89,IF(CX89&lt;&gt;"OK",CX89,IF(CY89&lt;&gt;"OK",CY89,AU89))))))</f>
        <v/>
      </c>
      <c r="AU89" s="656" t="str">
        <f t="shared" ref="AU89:AU123" si="155">IF(CZ89&lt;&gt;"OK",CZ89,IF(DA89&lt;&gt;"OK",DA89,IF(DB89&lt;&gt;"OK",DB89,IF(DC89&lt;&gt;"OK",DC89,IF(DD89&lt;&gt;"OK",DD89,IF(DE89&lt;&gt;"OK",DE89,IF(DF89&lt;&gt;"OK",DF89,AV89)))))))</f>
        <v/>
      </c>
      <c r="AV89" s="656" t="str">
        <f t="shared" ref="AV89:AV123" si="156">IF(DG89&lt;&gt;"OK",DG89,IF(DH89&lt;&gt;"OK",DH89,IF(DI89&lt;&gt;"OK",DI89,IF(DJ89&lt;&gt;"OK",DJ89,IF(DK89&lt;&gt;"OK",DK89,IF(DL89&lt;&gt;"OK",DL89,IF(DM89&lt;&gt;"OK",DM89,IF(DN89&lt;&gt;"OK",DN89,IF(DP89&lt;&gt;"OK",DP89,"")))))))))</f>
        <v/>
      </c>
      <c r="AW89" s="842"/>
      <c r="AX89" s="844"/>
      <c r="AY89" s="487" t="str">
        <f t="shared" ref="AY89:AY123" si="157">IF(G89=0,"n/a",G89&gt;=2*PI()*(F89/PI())^0.5)</f>
        <v>n/a</v>
      </c>
      <c r="AZ89" s="483" t="b">
        <f t="shared" si="119"/>
        <v>0</v>
      </c>
      <c r="BA89" s="363" t="b">
        <f t="shared" si="120"/>
        <v>0</v>
      </c>
      <c r="BB89" s="363" t="b">
        <f t="shared" si="121"/>
        <v>0</v>
      </c>
      <c r="BC89" s="484" t="b">
        <f t="shared" si="122"/>
        <v>0</v>
      </c>
      <c r="BD89" s="483" t="b">
        <f t="shared" si="123"/>
        <v>0</v>
      </c>
      <c r="BE89" s="363" t="b">
        <f t="shared" si="124"/>
        <v>0</v>
      </c>
      <c r="BF89" s="484" t="b">
        <f t="shared" si="125"/>
        <v>0</v>
      </c>
      <c r="BG89" s="485" t="str">
        <f t="shared" ref="BG89:BG123" si="158">IF(AH89,AR89/ADIPLone,"")</f>
        <v/>
      </c>
      <c r="BH89" s="364" t="str">
        <f t="shared" ref="BH89:BH123" si="159">IF(AH89,percentage,"")</f>
        <v/>
      </c>
      <c r="BI89" s="365" t="str">
        <f t="shared" ref="BI89:BI123" si="160">IF(AH89,MIPDLONE&gt;=ADIPLone,"")</f>
        <v/>
      </c>
      <c r="BJ89" s="366" t="str">
        <f t="shared" ref="BJ89:BJ123" si="161">IF(AND(AH89,AL89,AN89),TEXT(BG89,"0%")&amp;" of "&amp;TEXT(BH89*100,"General")&amp;"%","")</f>
        <v/>
      </c>
      <c r="BN89" s="90">
        <f t="shared" si="107"/>
        <v>66</v>
      </c>
      <c r="BO89" s="90" t="str">
        <f t="shared" si="126"/>
        <v>-</v>
      </c>
      <c r="BQ89" s="46"/>
      <c r="BR89" s="187"/>
      <c r="BS89" s="64"/>
      <c r="BT89" s="64"/>
      <c r="BU89" s="64"/>
      <c r="BV89" s="64"/>
      <c r="BW89" s="64"/>
      <c r="BX89" s="64"/>
      <c r="BY89" s="64"/>
      <c r="CA89" s="137">
        <f t="shared" ref="CA89:CB123" si="162">D89</f>
        <v>66</v>
      </c>
      <c r="CB89" s="394">
        <f t="shared" si="162"/>
        <v>0</v>
      </c>
      <c r="CC89" s="394">
        <f t="shared" ref="CC89:CC123" si="163">J89</f>
        <v>0</v>
      </c>
      <c r="CD89" s="354" t="str">
        <f t="shared" si="127"/>
        <v/>
      </c>
      <c r="CE89" s="355" t="str">
        <f t="shared" si="128"/>
        <v/>
      </c>
      <c r="CF89" s="356" t="str">
        <f t="shared" ref="CF89:CF123" si="164">IF(ISBLANK(H89),"",ROUND(F89/(H89*G89),2))</f>
        <v/>
      </c>
      <c r="CG89" s="357" t="str">
        <f t="shared" ref="CG89:CG123" si="165">IF(CF89&lt;1.5,ROUND(0.5+CF89/3,2),"")</f>
        <v/>
      </c>
      <c r="CH89" s="357" t="str">
        <f t="shared" si="129"/>
        <v/>
      </c>
      <c r="CI89" s="357" t="str">
        <f t="shared" si="130"/>
        <v/>
      </c>
      <c r="CJ89" s="355" t="str">
        <f t="shared" ref="CJ89:CJ123" si="166">IF(AI89=TRUE,IF(ISNUMBER(AB89),ROUND(AF89,0),ROUND(AD89,0)),"")</f>
        <v/>
      </c>
      <c r="CK89" s="46"/>
      <c r="CL89" s="188"/>
      <c r="CM89" s="107"/>
      <c r="CN89" s="107"/>
      <c r="CO89" s="64"/>
      <c r="CP89" s="64"/>
      <c r="CT89" s="373" t="str">
        <f t="shared" ref="CT89:CT123" si="167">IF(AND(COUNTA(DescriptionOne,ClassificationOne)=2,ISBLANK(E89),COUNTA(F89:S89)&gt;0),"Enter Description","OK")</f>
        <v>OK</v>
      </c>
      <c r="CU89" s="373" t="str">
        <f t="shared" ref="CU89:CU123" si="168">IF(AND(COUNTA(DescriptionOne,ClassificationOne)=2,COUNTA(E89:S89)&gt;0,ISBLANK(F89)),"Enter Floor area of the space","OK")</f>
        <v>OK</v>
      </c>
      <c r="CV89" s="373" t="str">
        <f t="shared" ref="CV89:CV123" si="169">IF(AND(COUNTA(DescriptionOne,ClassificationOne)=2,COUNTA(E89:S89)&gt;0,ISBLANK(G89),H89&gt;0),"Enter Perimeter or clear height","OK")</f>
        <v>OK</v>
      </c>
      <c r="CW89" s="373" t="str">
        <f t="shared" ref="CW89:CW123" si="170">IF(AND(COUNTA(DescriptionOne,ClassificationOne)=2,COUNTA(E89:S89)&gt;0,G89&gt;0,ISBLANK(H89)),"Enter Floor to ceiling height","OK")</f>
        <v>OK</v>
      </c>
      <c r="CX89" s="373" t="str">
        <f t="shared" ref="CX89:CX123" si="171">IF(AND(COUNTA(DescriptionOne,ClassificationOne)=2,COUNTA(E89:H89)&gt;1,ISBLANK(I89)),"Enter Design Illumination Power","OK")</f>
        <v>OK</v>
      </c>
      <c r="CY89" s="374" t="str">
        <f t="shared" si="131"/>
        <v>OK</v>
      </c>
      <c r="CZ89" s="373" t="str">
        <f t="shared" si="132"/>
        <v>OK</v>
      </c>
      <c r="DA89" s="373" t="str">
        <f t="shared" si="133"/>
        <v>OK</v>
      </c>
      <c r="DB89" s="373" t="str">
        <f t="shared" si="134"/>
        <v>OK</v>
      </c>
      <c r="DC89" s="373" t="str">
        <f t="shared" si="135"/>
        <v>OK</v>
      </c>
      <c r="DD89" s="373" t="str">
        <f t="shared" si="136"/>
        <v>OK</v>
      </c>
      <c r="DE89" s="373" t="str">
        <f t="shared" si="137"/>
        <v>OK</v>
      </c>
      <c r="DF89" s="374" t="str">
        <f t="shared" si="138"/>
        <v>OK</v>
      </c>
      <c r="DG89" s="373" t="str">
        <f t="shared" ref="DG89:DG123" si="172">IF(AND(ISTEXT(P89),NOT(ISTEXT(L89))),"Adjustment Factor 1 is missing","OK")</f>
        <v>OK</v>
      </c>
      <c r="DH89" s="373" t="str">
        <f t="shared" si="139"/>
        <v>OK</v>
      </c>
      <c r="DI89" s="373" t="str">
        <f t="shared" si="140"/>
        <v>OK</v>
      </c>
      <c r="DJ89" s="373" t="str">
        <f t="shared" si="141"/>
        <v>OK</v>
      </c>
      <c r="DK89" s="373" t="str">
        <f t="shared" si="142"/>
        <v>OK</v>
      </c>
      <c r="DL89" s="373" t="str">
        <f t="shared" si="143"/>
        <v>OK</v>
      </c>
      <c r="DM89" s="373" t="str">
        <f t="shared" si="144"/>
        <v>OK</v>
      </c>
      <c r="DN89" s="374" t="str">
        <f t="shared" si="145"/>
        <v>OK</v>
      </c>
      <c r="DO89" s="377">
        <f t="shared" ref="DO89:DO123" si="173">COUNTIF(CT89:DN89,"&lt;&gt;OK")</f>
        <v>0</v>
      </c>
      <c r="DP89" s="376" t="str">
        <f t="shared" ref="DP89:DP123" si="174">IF(AK89,"ROW SKIPPED (OK if intentional)","OK")</f>
        <v>OK</v>
      </c>
    </row>
    <row r="90" spans="2:120" hidden="1" x14ac:dyDescent="0.2">
      <c r="B90" s="105"/>
      <c r="C90" s="519" t="str">
        <f t="shared" si="146"/>
        <v>-</v>
      </c>
      <c r="D90" s="524">
        <f t="shared" si="106"/>
        <v>67</v>
      </c>
      <c r="E90" s="529"/>
      <c r="F90" s="456"/>
      <c r="G90" s="454"/>
      <c r="H90" s="112"/>
      <c r="I90" s="455"/>
      <c r="J90" s="542"/>
      <c r="K90" s="259"/>
      <c r="L90" s="532"/>
      <c r="M90" s="491"/>
      <c r="N90" s="492"/>
      <c r="O90" s="493"/>
      <c r="P90" s="610"/>
      <c r="Q90" s="463"/>
      <c r="R90" s="492"/>
      <c r="S90" s="493"/>
      <c r="T90" s="671" t="str">
        <f t="shared" si="108"/>
        <v/>
      </c>
      <c r="U90" s="658" t="str">
        <f t="shared" si="108"/>
        <v/>
      </c>
      <c r="V90" s="150" t="str">
        <f t="shared" si="109"/>
        <v/>
      </c>
      <c r="W90" s="53" t="str">
        <f t="shared" si="110"/>
        <v/>
      </c>
      <c r="X90" s="54" t="b">
        <f t="shared" si="147"/>
        <v>0</v>
      </c>
      <c r="Y90" s="54" t="b">
        <f t="shared" si="148"/>
        <v>0</v>
      </c>
      <c r="Z90" s="54" t="b">
        <f t="shared" si="149"/>
        <v>0</v>
      </c>
      <c r="AA90" s="53" t="str">
        <f t="shared" si="150"/>
        <v/>
      </c>
      <c r="AB90" s="54" t="str">
        <f t="shared" si="111"/>
        <v/>
      </c>
      <c r="AC90" s="53" t="str">
        <f t="shared" si="112"/>
        <v/>
      </c>
      <c r="AD90" s="200" t="str">
        <f t="shared" si="113"/>
        <v/>
      </c>
      <c r="AE90" s="53" t="str">
        <f t="shared" si="71"/>
        <v/>
      </c>
      <c r="AF90" s="201" t="e">
        <f t="shared" si="114"/>
        <v>#VALUE!</v>
      </c>
      <c r="AG90" s="352" t="b">
        <f t="shared" si="73"/>
        <v>1</v>
      </c>
      <c r="AH90" s="352" t="b">
        <f t="shared" si="74"/>
        <v>0</v>
      </c>
      <c r="AI90" s="55" t="b">
        <f t="shared" ref="AI90:AI123" si="175">NOT(COUNTBLANK(E90:J90)=6)</f>
        <v>0</v>
      </c>
      <c r="AJ90" s="55" t="b">
        <f t="shared" ref="AJ90:AJ123" si="176">COUNTBLANK(E90:J90)=6</f>
        <v>1</v>
      </c>
      <c r="AK90" s="55" t="b">
        <f>IF(AND(COUNTBLANK(E90:J90)=6,OR(AH91:$AH$123)),NOT(AH90))</f>
        <v>0</v>
      </c>
      <c r="AL90" s="55" t="str">
        <f t="shared" si="115"/>
        <v/>
      </c>
      <c r="AM90" s="55" t="b">
        <f t="shared" si="116"/>
        <v>1</v>
      </c>
      <c r="AN90" s="55" t="str">
        <f t="shared" si="117"/>
        <v/>
      </c>
      <c r="AO90" s="55" t="b">
        <f t="shared" si="72"/>
        <v>1</v>
      </c>
      <c r="AP90" s="353" t="str">
        <f t="shared" si="151"/>
        <v/>
      </c>
      <c r="AQ90" s="55" t="str">
        <f t="shared" si="118"/>
        <v/>
      </c>
      <c r="AR90" s="202">
        <f t="shared" si="152"/>
        <v>0</v>
      </c>
      <c r="AS90" s="202" t="str">
        <f t="shared" si="153"/>
        <v/>
      </c>
      <c r="AT90" s="656" t="str">
        <f t="shared" si="154"/>
        <v/>
      </c>
      <c r="AU90" s="656" t="str">
        <f t="shared" si="155"/>
        <v/>
      </c>
      <c r="AV90" s="656" t="str">
        <f t="shared" si="156"/>
        <v/>
      </c>
      <c r="AW90" s="842"/>
      <c r="AX90" s="844"/>
      <c r="AY90" s="487" t="str">
        <f t="shared" si="157"/>
        <v>n/a</v>
      </c>
      <c r="AZ90" s="483" t="b">
        <f t="shared" si="119"/>
        <v>0</v>
      </c>
      <c r="BA90" s="363" t="b">
        <f t="shared" si="120"/>
        <v>0</v>
      </c>
      <c r="BB90" s="363" t="b">
        <f t="shared" si="121"/>
        <v>0</v>
      </c>
      <c r="BC90" s="484" t="b">
        <f t="shared" si="122"/>
        <v>0</v>
      </c>
      <c r="BD90" s="483" t="b">
        <f t="shared" si="123"/>
        <v>0</v>
      </c>
      <c r="BE90" s="363" t="b">
        <f t="shared" si="124"/>
        <v>0</v>
      </c>
      <c r="BF90" s="484" t="b">
        <f t="shared" si="125"/>
        <v>0</v>
      </c>
      <c r="BG90" s="485" t="str">
        <f t="shared" si="158"/>
        <v/>
      </c>
      <c r="BH90" s="364" t="str">
        <f t="shared" si="159"/>
        <v/>
      </c>
      <c r="BI90" s="365" t="str">
        <f t="shared" si="160"/>
        <v/>
      </c>
      <c r="BJ90" s="366" t="str">
        <f t="shared" si="161"/>
        <v/>
      </c>
      <c r="BN90" s="90">
        <f t="shared" si="107"/>
        <v>67</v>
      </c>
      <c r="BO90" s="90" t="str">
        <f t="shared" si="126"/>
        <v>-</v>
      </c>
      <c r="BQ90" s="46"/>
      <c r="BR90" s="187"/>
      <c r="BS90" s="64"/>
      <c r="BT90" s="64"/>
      <c r="BU90" s="64"/>
      <c r="BV90" s="64"/>
      <c r="BW90" s="64"/>
      <c r="BX90" s="64"/>
      <c r="BY90" s="64"/>
      <c r="CA90" s="137">
        <f t="shared" si="162"/>
        <v>67</v>
      </c>
      <c r="CB90" s="394">
        <f t="shared" si="162"/>
        <v>0</v>
      </c>
      <c r="CC90" s="394">
        <f t="shared" si="163"/>
        <v>0</v>
      </c>
      <c r="CD90" s="354" t="str">
        <f t="shared" si="127"/>
        <v/>
      </c>
      <c r="CE90" s="355" t="str">
        <f t="shared" si="128"/>
        <v/>
      </c>
      <c r="CF90" s="356" t="str">
        <f t="shared" si="164"/>
        <v/>
      </c>
      <c r="CG90" s="357" t="str">
        <f t="shared" si="165"/>
        <v/>
      </c>
      <c r="CH90" s="357" t="str">
        <f t="shared" si="129"/>
        <v/>
      </c>
      <c r="CI90" s="357" t="str">
        <f t="shared" si="130"/>
        <v/>
      </c>
      <c r="CJ90" s="355" t="str">
        <f t="shared" si="166"/>
        <v/>
      </c>
      <c r="CK90" s="46"/>
      <c r="CL90" s="188"/>
      <c r="CM90" s="107"/>
      <c r="CN90" s="107"/>
      <c r="CO90" s="64"/>
      <c r="CP90" s="64"/>
      <c r="CT90" s="373" t="str">
        <f t="shared" si="167"/>
        <v>OK</v>
      </c>
      <c r="CU90" s="373" t="str">
        <f t="shared" si="168"/>
        <v>OK</v>
      </c>
      <c r="CV90" s="373" t="str">
        <f t="shared" si="169"/>
        <v>OK</v>
      </c>
      <c r="CW90" s="373" t="str">
        <f t="shared" si="170"/>
        <v>OK</v>
      </c>
      <c r="CX90" s="373" t="str">
        <f t="shared" si="171"/>
        <v>OK</v>
      </c>
      <c r="CY90" s="374" t="str">
        <f t="shared" si="131"/>
        <v>OK</v>
      </c>
      <c r="CZ90" s="373" t="str">
        <f t="shared" si="132"/>
        <v>OK</v>
      </c>
      <c r="DA90" s="373" t="str">
        <f t="shared" si="133"/>
        <v>OK</v>
      </c>
      <c r="DB90" s="373" t="str">
        <f t="shared" si="134"/>
        <v>OK</v>
      </c>
      <c r="DC90" s="373" t="str">
        <f t="shared" si="135"/>
        <v>OK</v>
      </c>
      <c r="DD90" s="373" t="str">
        <f t="shared" si="136"/>
        <v>OK</v>
      </c>
      <c r="DE90" s="373" t="str">
        <f t="shared" si="137"/>
        <v>OK</v>
      </c>
      <c r="DF90" s="374" t="str">
        <f t="shared" si="138"/>
        <v>OK</v>
      </c>
      <c r="DG90" s="373" t="str">
        <f t="shared" si="172"/>
        <v>OK</v>
      </c>
      <c r="DH90" s="373" t="str">
        <f t="shared" si="139"/>
        <v>OK</v>
      </c>
      <c r="DI90" s="373" t="str">
        <f t="shared" si="140"/>
        <v>OK</v>
      </c>
      <c r="DJ90" s="373" t="str">
        <f t="shared" si="141"/>
        <v>OK</v>
      </c>
      <c r="DK90" s="373" t="str">
        <f t="shared" si="142"/>
        <v>OK</v>
      </c>
      <c r="DL90" s="373" t="str">
        <f t="shared" si="143"/>
        <v>OK</v>
      </c>
      <c r="DM90" s="373" t="str">
        <f t="shared" si="144"/>
        <v>OK</v>
      </c>
      <c r="DN90" s="374" t="str">
        <f t="shared" si="145"/>
        <v>OK</v>
      </c>
      <c r="DO90" s="377">
        <f t="shared" si="173"/>
        <v>0</v>
      </c>
      <c r="DP90" s="376" t="str">
        <f t="shared" si="174"/>
        <v>OK</v>
      </c>
    </row>
    <row r="91" spans="2:120" hidden="1" x14ac:dyDescent="0.2">
      <c r="B91" s="105"/>
      <c r="C91" s="519" t="str">
        <f t="shared" si="146"/>
        <v>-</v>
      </c>
      <c r="D91" s="523">
        <f t="shared" si="106"/>
        <v>68</v>
      </c>
      <c r="E91" s="529"/>
      <c r="F91" s="456"/>
      <c r="G91" s="454"/>
      <c r="H91" s="112"/>
      <c r="I91" s="455"/>
      <c r="J91" s="542"/>
      <c r="K91" s="259"/>
      <c r="L91" s="532"/>
      <c r="M91" s="491"/>
      <c r="N91" s="492"/>
      <c r="O91" s="493"/>
      <c r="P91" s="610"/>
      <c r="Q91" s="463"/>
      <c r="R91" s="492"/>
      <c r="S91" s="493"/>
      <c r="T91" s="671" t="str">
        <f t="shared" si="108"/>
        <v/>
      </c>
      <c r="U91" s="658" t="str">
        <f t="shared" si="108"/>
        <v/>
      </c>
      <c r="V91" s="150" t="str">
        <f t="shared" si="109"/>
        <v/>
      </c>
      <c r="W91" s="53" t="str">
        <f t="shared" si="110"/>
        <v/>
      </c>
      <c r="X91" s="54" t="b">
        <f t="shared" si="147"/>
        <v>0</v>
      </c>
      <c r="Y91" s="54" t="b">
        <f t="shared" si="148"/>
        <v>0</v>
      </c>
      <c r="Z91" s="54" t="b">
        <f t="shared" si="149"/>
        <v>0</v>
      </c>
      <c r="AA91" s="53" t="str">
        <f t="shared" si="150"/>
        <v/>
      </c>
      <c r="AB91" s="54" t="str">
        <f t="shared" si="111"/>
        <v/>
      </c>
      <c r="AC91" s="53" t="str">
        <f t="shared" si="112"/>
        <v/>
      </c>
      <c r="AD91" s="200" t="str">
        <f t="shared" si="113"/>
        <v/>
      </c>
      <c r="AE91" s="53" t="str">
        <f t="shared" ref="AE91:AE123" si="177">IF(Y91,(AA91*(AB91+((1-AB91)/2))),"")</f>
        <v/>
      </c>
      <c r="AF91" s="201" t="e">
        <f t="shared" si="114"/>
        <v>#VALUE!</v>
      </c>
      <c r="AG91" s="352" t="b">
        <f t="shared" si="73"/>
        <v>1</v>
      </c>
      <c r="AH91" s="352" t="b">
        <f t="shared" si="74"/>
        <v>0</v>
      </c>
      <c r="AI91" s="55" t="b">
        <f t="shared" si="175"/>
        <v>0</v>
      </c>
      <c r="AJ91" s="55" t="b">
        <f t="shared" si="176"/>
        <v>1</v>
      </c>
      <c r="AK91" s="55" t="b">
        <f>IF(AND(COUNTBLANK(E91:J91)=6,OR(AH92:$AH$123)),NOT(AH91))</f>
        <v>0</v>
      </c>
      <c r="AL91" s="55" t="str">
        <f t="shared" si="115"/>
        <v/>
      </c>
      <c r="AM91" s="55" t="b">
        <f t="shared" si="116"/>
        <v>1</v>
      </c>
      <c r="AN91" s="55" t="str">
        <f t="shared" si="117"/>
        <v/>
      </c>
      <c r="AO91" s="55" t="b">
        <f t="shared" ref="AO91:AO123" si="178">AND(ISBLANK(Q91),ISBLANK(R91),ISBLANK(S91))</f>
        <v>1</v>
      </c>
      <c r="AP91" s="353" t="str">
        <f t="shared" si="151"/>
        <v/>
      </c>
      <c r="AQ91" s="55" t="str">
        <f t="shared" si="118"/>
        <v/>
      </c>
      <c r="AR91" s="202">
        <f t="shared" si="152"/>
        <v>0</v>
      </c>
      <c r="AS91" s="202" t="str">
        <f t="shared" si="153"/>
        <v/>
      </c>
      <c r="AT91" s="656" t="str">
        <f t="shared" si="154"/>
        <v/>
      </c>
      <c r="AU91" s="656" t="str">
        <f t="shared" si="155"/>
        <v/>
      </c>
      <c r="AV91" s="656" t="str">
        <f t="shared" si="156"/>
        <v/>
      </c>
      <c r="AW91" s="842"/>
      <c r="AX91" s="844"/>
      <c r="AY91" s="487" t="str">
        <f t="shared" si="157"/>
        <v>n/a</v>
      </c>
      <c r="AZ91" s="483" t="b">
        <f t="shared" si="119"/>
        <v>0</v>
      </c>
      <c r="BA91" s="363" t="b">
        <f t="shared" si="120"/>
        <v>0</v>
      </c>
      <c r="BB91" s="363" t="b">
        <f t="shared" si="121"/>
        <v>0</v>
      </c>
      <c r="BC91" s="484" t="b">
        <f t="shared" si="122"/>
        <v>0</v>
      </c>
      <c r="BD91" s="483" t="b">
        <f t="shared" si="123"/>
        <v>0</v>
      </c>
      <c r="BE91" s="363" t="b">
        <f t="shared" si="124"/>
        <v>0</v>
      </c>
      <c r="BF91" s="484" t="b">
        <f t="shared" si="125"/>
        <v>0</v>
      </c>
      <c r="BG91" s="485" t="str">
        <f t="shared" si="158"/>
        <v/>
      </c>
      <c r="BH91" s="364" t="str">
        <f t="shared" si="159"/>
        <v/>
      </c>
      <c r="BI91" s="365" t="str">
        <f t="shared" si="160"/>
        <v/>
      </c>
      <c r="BJ91" s="366" t="str">
        <f t="shared" si="161"/>
        <v/>
      </c>
      <c r="BN91" s="90">
        <f t="shared" si="107"/>
        <v>68</v>
      </c>
      <c r="BO91" s="90" t="str">
        <f t="shared" si="126"/>
        <v>-</v>
      </c>
      <c r="BQ91" s="46"/>
      <c r="BR91" s="187"/>
      <c r="BS91" s="64"/>
      <c r="BT91" s="64"/>
      <c r="BU91" s="64"/>
      <c r="BV91" s="64"/>
      <c r="BW91" s="64"/>
      <c r="BX91" s="64"/>
      <c r="BY91" s="64"/>
      <c r="CA91" s="137">
        <f t="shared" si="162"/>
        <v>68</v>
      </c>
      <c r="CB91" s="394">
        <f t="shared" si="162"/>
        <v>0</v>
      </c>
      <c r="CC91" s="394">
        <f t="shared" si="163"/>
        <v>0</v>
      </c>
      <c r="CD91" s="354" t="str">
        <f t="shared" si="127"/>
        <v/>
      </c>
      <c r="CE91" s="355" t="str">
        <f t="shared" si="128"/>
        <v/>
      </c>
      <c r="CF91" s="356" t="str">
        <f t="shared" si="164"/>
        <v/>
      </c>
      <c r="CG91" s="357" t="str">
        <f t="shared" si="165"/>
        <v/>
      </c>
      <c r="CH91" s="357" t="str">
        <f t="shared" si="129"/>
        <v/>
      </c>
      <c r="CI91" s="357" t="str">
        <f t="shared" si="130"/>
        <v/>
      </c>
      <c r="CJ91" s="355" t="str">
        <f t="shared" si="166"/>
        <v/>
      </c>
      <c r="CK91" s="46"/>
      <c r="CL91" s="188"/>
      <c r="CM91" s="107"/>
      <c r="CN91" s="107"/>
      <c r="CO91" s="64"/>
      <c r="CP91" s="64"/>
      <c r="CT91" s="373" t="str">
        <f t="shared" si="167"/>
        <v>OK</v>
      </c>
      <c r="CU91" s="373" t="str">
        <f t="shared" si="168"/>
        <v>OK</v>
      </c>
      <c r="CV91" s="373" t="str">
        <f t="shared" si="169"/>
        <v>OK</v>
      </c>
      <c r="CW91" s="373" t="str">
        <f t="shared" si="170"/>
        <v>OK</v>
      </c>
      <c r="CX91" s="373" t="str">
        <f t="shared" si="171"/>
        <v>OK</v>
      </c>
      <c r="CY91" s="374" t="str">
        <f t="shared" si="131"/>
        <v>OK</v>
      </c>
      <c r="CZ91" s="373" t="str">
        <f t="shared" si="132"/>
        <v>OK</v>
      </c>
      <c r="DA91" s="373" t="str">
        <f t="shared" si="133"/>
        <v>OK</v>
      </c>
      <c r="DB91" s="373" t="str">
        <f t="shared" si="134"/>
        <v>OK</v>
      </c>
      <c r="DC91" s="373" t="str">
        <f t="shared" si="135"/>
        <v>OK</v>
      </c>
      <c r="DD91" s="373" t="str">
        <f t="shared" si="136"/>
        <v>OK</v>
      </c>
      <c r="DE91" s="373" t="str">
        <f t="shared" si="137"/>
        <v>OK</v>
      </c>
      <c r="DF91" s="374" t="str">
        <f t="shared" si="138"/>
        <v>OK</v>
      </c>
      <c r="DG91" s="373" t="str">
        <f t="shared" si="172"/>
        <v>OK</v>
      </c>
      <c r="DH91" s="373" t="str">
        <f t="shared" si="139"/>
        <v>OK</v>
      </c>
      <c r="DI91" s="373" t="str">
        <f t="shared" si="140"/>
        <v>OK</v>
      </c>
      <c r="DJ91" s="373" t="str">
        <f t="shared" si="141"/>
        <v>OK</v>
      </c>
      <c r="DK91" s="373" t="str">
        <f t="shared" si="142"/>
        <v>OK</v>
      </c>
      <c r="DL91" s="373" t="str">
        <f t="shared" si="143"/>
        <v>OK</v>
      </c>
      <c r="DM91" s="373" t="str">
        <f t="shared" si="144"/>
        <v>OK</v>
      </c>
      <c r="DN91" s="374" t="str">
        <f t="shared" si="145"/>
        <v>OK</v>
      </c>
      <c r="DO91" s="377">
        <f t="shared" si="173"/>
        <v>0</v>
      </c>
      <c r="DP91" s="376" t="str">
        <f t="shared" si="174"/>
        <v>OK</v>
      </c>
    </row>
    <row r="92" spans="2:120" hidden="1" x14ac:dyDescent="0.2">
      <c r="B92" s="105"/>
      <c r="C92" s="519" t="str">
        <f t="shared" si="146"/>
        <v>-</v>
      </c>
      <c r="D92" s="522">
        <f t="shared" si="106"/>
        <v>69</v>
      </c>
      <c r="E92" s="529"/>
      <c r="F92" s="456"/>
      <c r="G92" s="454"/>
      <c r="H92" s="112"/>
      <c r="I92" s="455"/>
      <c r="J92" s="542"/>
      <c r="K92" s="259"/>
      <c r="L92" s="532"/>
      <c r="M92" s="491"/>
      <c r="N92" s="492"/>
      <c r="O92" s="493"/>
      <c r="P92" s="610"/>
      <c r="Q92" s="463"/>
      <c r="R92" s="492"/>
      <c r="S92" s="493"/>
      <c r="T92" s="671" t="str">
        <f t="shared" si="108"/>
        <v/>
      </c>
      <c r="U92" s="658" t="str">
        <f t="shared" si="108"/>
        <v/>
      </c>
      <c r="V92" s="150" t="str">
        <f t="shared" si="109"/>
        <v/>
      </c>
      <c r="W92" s="53" t="str">
        <f t="shared" si="110"/>
        <v/>
      </c>
      <c r="X92" s="54" t="b">
        <f t="shared" si="147"/>
        <v>0</v>
      </c>
      <c r="Y92" s="54" t="b">
        <f t="shared" si="148"/>
        <v>0</v>
      </c>
      <c r="Z92" s="54" t="b">
        <f t="shared" si="149"/>
        <v>0</v>
      </c>
      <c r="AA92" s="53" t="str">
        <f t="shared" si="150"/>
        <v/>
      </c>
      <c r="AB92" s="54" t="str">
        <f t="shared" si="111"/>
        <v/>
      </c>
      <c r="AC92" s="53" t="str">
        <f t="shared" si="112"/>
        <v/>
      </c>
      <c r="AD92" s="200" t="str">
        <f t="shared" si="113"/>
        <v/>
      </c>
      <c r="AE92" s="53" t="str">
        <f t="shared" si="177"/>
        <v/>
      </c>
      <c r="AF92" s="201" t="e">
        <f t="shared" si="114"/>
        <v>#VALUE!</v>
      </c>
      <c r="AG92" s="352" t="b">
        <f t="shared" si="73"/>
        <v>1</v>
      </c>
      <c r="AH92" s="352" t="b">
        <f t="shared" si="74"/>
        <v>0</v>
      </c>
      <c r="AI92" s="55" t="b">
        <f t="shared" si="175"/>
        <v>0</v>
      </c>
      <c r="AJ92" s="55" t="b">
        <f t="shared" si="176"/>
        <v>1</v>
      </c>
      <c r="AK92" s="55" t="b">
        <f>IF(AND(COUNTBLANK(E92:J92)=6,OR(AH93:$AH$123)),NOT(AH92))</f>
        <v>0</v>
      </c>
      <c r="AL92" s="55" t="str">
        <f t="shared" si="115"/>
        <v/>
      </c>
      <c r="AM92" s="55" t="b">
        <f t="shared" si="116"/>
        <v>1</v>
      </c>
      <c r="AN92" s="55" t="str">
        <f t="shared" si="117"/>
        <v/>
      </c>
      <c r="AO92" s="55" t="b">
        <f t="shared" si="178"/>
        <v>1</v>
      </c>
      <c r="AP92" s="353" t="str">
        <f t="shared" si="151"/>
        <v/>
      </c>
      <c r="AQ92" s="55" t="str">
        <f t="shared" si="118"/>
        <v/>
      </c>
      <c r="AR92" s="202">
        <f t="shared" si="152"/>
        <v>0</v>
      </c>
      <c r="AS92" s="202" t="str">
        <f t="shared" si="153"/>
        <v/>
      </c>
      <c r="AT92" s="656" t="str">
        <f t="shared" si="154"/>
        <v/>
      </c>
      <c r="AU92" s="656" t="str">
        <f t="shared" si="155"/>
        <v/>
      </c>
      <c r="AV92" s="656" t="str">
        <f t="shared" si="156"/>
        <v/>
      </c>
      <c r="AW92" s="842"/>
      <c r="AX92" s="844"/>
      <c r="AY92" s="487" t="str">
        <f t="shared" si="157"/>
        <v>n/a</v>
      </c>
      <c r="AZ92" s="483" t="b">
        <f t="shared" si="119"/>
        <v>0</v>
      </c>
      <c r="BA92" s="363" t="b">
        <f t="shared" si="120"/>
        <v>0</v>
      </c>
      <c r="BB92" s="363" t="b">
        <f t="shared" si="121"/>
        <v>0</v>
      </c>
      <c r="BC92" s="484" t="b">
        <f t="shared" si="122"/>
        <v>0</v>
      </c>
      <c r="BD92" s="483" t="b">
        <f t="shared" si="123"/>
        <v>0</v>
      </c>
      <c r="BE92" s="363" t="b">
        <f t="shared" si="124"/>
        <v>0</v>
      </c>
      <c r="BF92" s="484" t="b">
        <f t="shared" si="125"/>
        <v>0</v>
      </c>
      <c r="BG92" s="485" t="str">
        <f t="shared" si="158"/>
        <v/>
      </c>
      <c r="BH92" s="364" t="str">
        <f t="shared" si="159"/>
        <v/>
      </c>
      <c r="BI92" s="365" t="str">
        <f t="shared" si="160"/>
        <v/>
      </c>
      <c r="BJ92" s="366" t="str">
        <f t="shared" si="161"/>
        <v/>
      </c>
      <c r="BN92" s="90">
        <f t="shared" si="107"/>
        <v>69</v>
      </c>
      <c r="BO92" s="90" t="str">
        <f t="shared" si="126"/>
        <v>-</v>
      </c>
      <c r="BQ92" s="46"/>
      <c r="BR92" s="187"/>
      <c r="BS92" s="64"/>
      <c r="BT92" s="64"/>
      <c r="BU92" s="64"/>
      <c r="BV92" s="64"/>
      <c r="BW92" s="64"/>
      <c r="BX92" s="64"/>
      <c r="BY92" s="64"/>
      <c r="CA92" s="137">
        <f t="shared" si="162"/>
        <v>69</v>
      </c>
      <c r="CB92" s="394">
        <f t="shared" si="162"/>
        <v>0</v>
      </c>
      <c r="CC92" s="394">
        <f t="shared" si="163"/>
        <v>0</v>
      </c>
      <c r="CD92" s="354" t="str">
        <f t="shared" si="127"/>
        <v/>
      </c>
      <c r="CE92" s="355" t="str">
        <f t="shared" si="128"/>
        <v/>
      </c>
      <c r="CF92" s="356" t="str">
        <f t="shared" si="164"/>
        <v/>
      </c>
      <c r="CG92" s="357" t="str">
        <f t="shared" si="165"/>
        <v/>
      </c>
      <c r="CH92" s="357" t="str">
        <f t="shared" si="129"/>
        <v/>
      </c>
      <c r="CI92" s="357" t="str">
        <f t="shared" si="130"/>
        <v/>
      </c>
      <c r="CJ92" s="355" t="str">
        <f t="shared" si="166"/>
        <v/>
      </c>
      <c r="CK92" s="46"/>
      <c r="CL92" s="188"/>
      <c r="CM92" s="107"/>
      <c r="CN92" s="107"/>
      <c r="CO92" s="64"/>
      <c r="CP92" s="64"/>
      <c r="CT92" s="373" t="str">
        <f t="shared" si="167"/>
        <v>OK</v>
      </c>
      <c r="CU92" s="373" t="str">
        <f t="shared" si="168"/>
        <v>OK</v>
      </c>
      <c r="CV92" s="373" t="str">
        <f t="shared" si="169"/>
        <v>OK</v>
      </c>
      <c r="CW92" s="373" t="str">
        <f t="shared" si="170"/>
        <v>OK</v>
      </c>
      <c r="CX92" s="373" t="str">
        <f t="shared" si="171"/>
        <v>OK</v>
      </c>
      <c r="CY92" s="374" t="str">
        <f t="shared" si="131"/>
        <v>OK</v>
      </c>
      <c r="CZ92" s="373" t="str">
        <f t="shared" si="132"/>
        <v>OK</v>
      </c>
      <c r="DA92" s="373" t="str">
        <f t="shared" si="133"/>
        <v>OK</v>
      </c>
      <c r="DB92" s="373" t="str">
        <f t="shared" si="134"/>
        <v>OK</v>
      </c>
      <c r="DC92" s="373" t="str">
        <f t="shared" si="135"/>
        <v>OK</v>
      </c>
      <c r="DD92" s="373" t="str">
        <f t="shared" si="136"/>
        <v>OK</v>
      </c>
      <c r="DE92" s="373" t="str">
        <f t="shared" si="137"/>
        <v>OK</v>
      </c>
      <c r="DF92" s="374" t="str">
        <f t="shared" si="138"/>
        <v>OK</v>
      </c>
      <c r="DG92" s="373" t="str">
        <f t="shared" si="172"/>
        <v>OK</v>
      </c>
      <c r="DH92" s="373" t="str">
        <f t="shared" si="139"/>
        <v>OK</v>
      </c>
      <c r="DI92" s="373" t="str">
        <f t="shared" si="140"/>
        <v>OK</v>
      </c>
      <c r="DJ92" s="373" t="str">
        <f t="shared" si="141"/>
        <v>OK</v>
      </c>
      <c r="DK92" s="373" t="str">
        <f t="shared" si="142"/>
        <v>OK</v>
      </c>
      <c r="DL92" s="373" t="str">
        <f t="shared" si="143"/>
        <v>OK</v>
      </c>
      <c r="DM92" s="373" t="str">
        <f t="shared" si="144"/>
        <v>OK</v>
      </c>
      <c r="DN92" s="374" t="str">
        <f t="shared" si="145"/>
        <v>OK</v>
      </c>
      <c r="DO92" s="377">
        <f t="shared" si="173"/>
        <v>0</v>
      </c>
      <c r="DP92" s="376" t="str">
        <f t="shared" si="174"/>
        <v>OK</v>
      </c>
    </row>
    <row r="93" spans="2:120" hidden="1" x14ac:dyDescent="0.2">
      <c r="B93" s="105"/>
      <c r="C93" s="519" t="str">
        <f t="shared" si="146"/>
        <v>-</v>
      </c>
      <c r="D93" s="523">
        <f t="shared" si="106"/>
        <v>70</v>
      </c>
      <c r="E93" s="529"/>
      <c r="F93" s="456"/>
      <c r="G93" s="454"/>
      <c r="H93" s="112"/>
      <c r="I93" s="455"/>
      <c r="J93" s="542"/>
      <c r="K93" s="259"/>
      <c r="L93" s="532"/>
      <c r="M93" s="491"/>
      <c r="N93" s="492"/>
      <c r="O93" s="493"/>
      <c r="P93" s="610"/>
      <c r="Q93" s="463"/>
      <c r="R93" s="492"/>
      <c r="S93" s="493"/>
      <c r="T93" s="671" t="str">
        <f t="shared" si="108"/>
        <v/>
      </c>
      <c r="U93" s="658" t="str">
        <f t="shared" si="108"/>
        <v/>
      </c>
      <c r="V93" s="150" t="str">
        <f t="shared" si="109"/>
        <v/>
      </c>
      <c r="W93" s="53" t="str">
        <f t="shared" si="110"/>
        <v/>
      </c>
      <c r="X93" s="54" t="b">
        <f t="shared" si="147"/>
        <v>0</v>
      </c>
      <c r="Y93" s="54" t="b">
        <f t="shared" si="148"/>
        <v>0</v>
      </c>
      <c r="Z93" s="54" t="b">
        <f t="shared" si="149"/>
        <v>0</v>
      </c>
      <c r="AA93" s="53" t="str">
        <f t="shared" si="150"/>
        <v/>
      </c>
      <c r="AB93" s="54" t="str">
        <f t="shared" si="111"/>
        <v/>
      </c>
      <c r="AC93" s="53" t="str">
        <f t="shared" si="112"/>
        <v/>
      </c>
      <c r="AD93" s="200" t="str">
        <f t="shared" si="113"/>
        <v/>
      </c>
      <c r="AE93" s="53" t="str">
        <f t="shared" si="177"/>
        <v/>
      </c>
      <c r="AF93" s="201" t="e">
        <f t="shared" si="114"/>
        <v>#VALUE!</v>
      </c>
      <c r="AG93" s="352" t="b">
        <f t="shared" ref="AG93:AG123" si="179">OR(AND(NOT(ISBLANK(E93)),AH93),COUNTA(E93:S93)=0)</f>
        <v>1</v>
      </c>
      <c r="AH93" s="352" t="b">
        <f t="shared" ref="AH93:AH123" si="180">AND(COUNTA(E93)&gt;0,ISNUMBER(F93),OR(COUNT(G93:H93)=0,COUNT(G93:H93)=2),ISNUMBER(I93),ISTEXT(J93))</f>
        <v>0</v>
      </c>
      <c r="AI93" s="55" t="b">
        <f t="shared" si="175"/>
        <v>0</v>
      </c>
      <c r="AJ93" s="55" t="b">
        <f t="shared" si="176"/>
        <v>1</v>
      </c>
      <c r="AK93" s="55" t="b">
        <f>IF(AND(COUNTBLANK(E93:J93)=6,OR(AH94:$AH$123)),NOT(AH93))</f>
        <v>0</v>
      </c>
      <c r="AL93" s="55" t="str">
        <f t="shared" si="115"/>
        <v/>
      </c>
      <c r="AM93" s="55" t="b">
        <f t="shared" si="116"/>
        <v>1</v>
      </c>
      <c r="AN93" s="55" t="str">
        <f t="shared" si="117"/>
        <v/>
      </c>
      <c r="AO93" s="55" t="b">
        <f t="shared" si="178"/>
        <v>1</v>
      </c>
      <c r="AP93" s="353" t="str">
        <f t="shared" si="151"/>
        <v/>
      </c>
      <c r="AQ93" s="55" t="str">
        <f t="shared" si="118"/>
        <v/>
      </c>
      <c r="AR93" s="202">
        <f t="shared" si="152"/>
        <v>0</v>
      </c>
      <c r="AS93" s="202" t="str">
        <f t="shared" si="153"/>
        <v/>
      </c>
      <c r="AT93" s="656" t="str">
        <f t="shared" si="154"/>
        <v/>
      </c>
      <c r="AU93" s="656" t="str">
        <f t="shared" si="155"/>
        <v/>
      </c>
      <c r="AV93" s="656" t="str">
        <f t="shared" si="156"/>
        <v/>
      </c>
      <c r="AW93" s="842"/>
      <c r="AX93" s="844"/>
      <c r="AY93" s="487" t="str">
        <f t="shared" si="157"/>
        <v>n/a</v>
      </c>
      <c r="AZ93" s="483" t="b">
        <f t="shared" si="119"/>
        <v>0</v>
      </c>
      <c r="BA93" s="363" t="b">
        <f t="shared" si="120"/>
        <v>0</v>
      </c>
      <c r="BB93" s="363" t="b">
        <f t="shared" si="121"/>
        <v>0</v>
      </c>
      <c r="BC93" s="484" t="b">
        <f t="shared" si="122"/>
        <v>0</v>
      </c>
      <c r="BD93" s="483" t="b">
        <f t="shared" si="123"/>
        <v>0</v>
      </c>
      <c r="BE93" s="363" t="b">
        <f t="shared" si="124"/>
        <v>0</v>
      </c>
      <c r="BF93" s="484" t="b">
        <f t="shared" si="125"/>
        <v>0</v>
      </c>
      <c r="BG93" s="485" t="str">
        <f t="shared" si="158"/>
        <v/>
      </c>
      <c r="BH93" s="364" t="str">
        <f t="shared" si="159"/>
        <v/>
      </c>
      <c r="BI93" s="365" t="str">
        <f t="shared" si="160"/>
        <v/>
      </c>
      <c r="BJ93" s="366" t="str">
        <f t="shared" si="161"/>
        <v/>
      </c>
      <c r="BN93" s="90">
        <f t="shared" si="107"/>
        <v>70</v>
      </c>
      <c r="BO93" s="90" t="str">
        <f t="shared" si="126"/>
        <v>-</v>
      </c>
      <c r="BQ93" s="46"/>
      <c r="BR93" s="187"/>
      <c r="BS93" s="64"/>
      <c r="BT93" s="64"/>
      <c r="BU93" s="64"/>
      <c r="BV93" s="64"/>
      <c r="BW93" s="64"/>
      <c r="BX93" s="64"/>
      <c r="BY93" s="64"/>
      <c r="CA93" s="137">
        <f t="shared" si="162"/>
        <v>70</v>
      </c>
      <c r="CB93" s="394">
        <f t="shared" si="162"/>
        <v>0</v>
      </c>
      <c r="CC93" s="394">
        <f t="shared" si="163"/>
        <v>0</v>
      </c>
      <c r="CD93" s="354" t="str">
        <f t="shared" si="127"/>
        <v/>
      </c>
      <c r="CE93" s="355" t="str">
        <f t="shared" si="128"/>
        <v/>
      </c>
      <c r="CF93" s="356" t="str">
        <f t="shared" si="164"/>
        <v/>
      </c>
      <c r="CG93" s="357" t="str">
        <f t="shared" si="165"/>
        <v/>
      </c>
      <c r="CH93" s="357" t="str">
        <f t="shared" si="129"/>
        <v/>
      </c>
      <c r="CI93" s="357" t="str">
        <f t="shared" si="130"/>
        <v/>
      </c>
      <c r="CJ93" s="355" t="str">
        <f t="shared" si="166"/>
        <v/>
      </c>
      <c r="CK93" s="46"/>
      <c r="CL93" s="188"/>
      <c r="CM93" s="107"/>
      <c r="CN93" s="107"/>
      <c r="CO93" s="64"/>
      <c r="CP93" s="64"/>
      <c r="CT93" s="373" t="str">
        <f t="shared" si="167"/>
        <v>OK</v>
      </c>
      <c r="CU93" s="373" t="str">
        <f t="shared" si="168"/>
        <v>OK</v>
      </c>
      <c r="CV93" s="373" t="str">
        <f t="shared" si="169"/>
        <v>OK</v>
      </c>
      <c r="CW93" s="373" t="str">
        <f t="shared" si="170"/>
        <v>OK</v>
      </c>
      <c r="CX93" s="373" t="str">
        <f t="shared" si="171"/>
        <v>OK</v>
      </c>
      <c r="CY93" s="374" t="str">
        <f t="shared" si="131"/>
        <v>OK</v>
      </c>
      <c r="CZ93" s="373" t="str">
        <f t="shared" si="132"/>
        <v>OK</v>
      </c>
      <c r="DA93" s="373" t="str">
        <f t="shared" si="133"/>
        <v>OK</v>
      </c>
      <c r="DB93" s="373" t="str">
        <f t="shared" si="134"/>
        <v>OK</v>
      </c>
      <c r="DC93" s="373" t="str">
        <f t="shared" si="135"/>
        <v>OK</v>
      </c>
      <c r="DD93" s="373" t="str">
        <f t="shared" si="136"/>
        <v>OK</v>
      </c>
      <c r="DE93" s="373" t="str">
        <f t="shared" si="137"/>
        <v>OK</v>
      </c>
      <c r="DF93" s="374" t="str">
        <f t="shared" si="138"/>
        <v>OK</v>
      </c>
      <c r="DG93" s="373" t="str">
        <f t="shared" si="172"/>
        <v>OK</v>
      </c>
      <c r="DH93" s="373" t="str">
        <f t="shared" si="139"/>
        <v>OK</v>
      </c>
      <c r="DI93" s="373" t="str">
        <f t="shared" si="140"/>
        <v>OK</v>
      </c>
      <c r="DJ93" s="373" t="str">
        <f t="shared" si="141"/>
        <v>OK</v>
      </c>
      <c r="DK93" s="373" t="str">
        <f t="shared" si="142"/>
        <v>OK</v>
      </c>
      <c r="DL93" s="373" t="str">
        <f t="shared" si="143"/>
        <v>OK</v>
      </c>
      <c r="DM93" s="373" t="str">
        <f t="shared" si="144"/>
        <v>OK</v>
      </c>
      <c r="DN93" s="374" t="str">
        <f t="shared" si="145"/>
        <v>OK</v>
      </c>
      <c r="DO93" s="377">
        <f t="shared" si="173"/>
        <v>0</v>
      </c>
      <c r="DP93" s="376" t="str">
        <f t="shared" si="174"/>
        <v>OK</v>
      </c>
    </row>
    <row r="94" spans="2:120" hidden="1" x14ac:dyDescent="0.2">
      <c r="B94" s="105"/>
      <c r="C94" s="519" t="str">
        <f t="shared" si="146"/>
        <v>-</v>
      </c>
      <c r="D94" s="522">
        <f t="shared" si="106"/>
        <v>71</v>
      </c>
      <c r="E94" s="529"/>
      <c r="F94" s="456"/>
      <c r="G94" s="454"/>
      <c r="H94" s="112"/>
      <c r="I94" s="455"/>
      <c r="J94" s="542"/>
      <c r="K94" s="259"/>
      <c r="L94" s="532"/>
      <c r="M94" s="491"/>
      <c r="N94" s="492"/>
      <c r="O94" s="493"/>
      <c r="P94" s="610"/>
      <c r="Q94" s="463"/>
      <c r="R94" s="492"/>
      <c r="S94" s="493"/>
      <c r="T94" s="671" t="str">
        <f t="shared" si="108"/>
        <v/>
      </c>
      <c r="U94" s="658" t="str">
        <f t="shared" si="108"/>
        <v/>
      </c>
      <c r="V94" s="150" t="str">
        <f t="shared" si="109"/>
        <v/>
      </c>
      <c r="W94" s="53" t="str">
        <f t="shared" si="110"/>
        <v/>
      </c>
      <c r="X94" s="54" t="b">
        <f t="shared" si="147"/>
        <v>0</v>
      </c>
      <c r="Y94" s="54" t="b">
        <f t="shared" si="148"/>
        <v>0</v>
      </c>
      <c r="Z94" s="54" t="b">
        <f t="shared" si="149"/>
        <v>0</v>
      </c>
      <c r="AA94" s="53" t="str">
        <f t="shared" si="150"/>
        <v/>
      </c>
      <c r="AB94" s="54" t="str">
        <f t="shared" si="111"/>
        <v/>
      </c>
      <c r="AC94" s="53" t="str">
        <f t="shared" si="112"/>
        <v/>
      </c>
      <c r="AD94" s="200" t="str">
        <f t="shared" si="113"/>
        <v/>
      </c>
      <c r="AE94" s="53" t="str">
        <f t="shared" si="177"/>
        <v/>
      </c>
      <c r="AF94" s="201" t="e">
        <f t="shared" si="114"/>
        <v>#VALUE!</v>
      </c>
      <c r="AG94" s="352" t="b">
        <f t="shared" si="179"/>
        <v>1</v>
      </c>
      <c r="AH94" s="352" t="b">
        <f t="shared" si="180"/>
        <v>0</v>
      </c>
      <c r="AI94" s="55" t="b">
        <f t="shared" si="175"/>
        <v>0</v>
      </c>
      <c r="AJ94" s="55" t="b">
        <f t="shared" si="176"/>
        <v>1</v>
      </c>
      <c r="AK94" s="55" t="b">
        <f>IF(AND(COUNTBLANK(E94:J94)=6,OR(AH95:$AH$123)),NOT(AH94))</f>
        <v>0</v>
      </c>
      <c r="AL94" s="55" t="str">
        <f t="shared" si="115"/>
        <v/>
      </c>
      <c r="AM94" s="55" t="b">
        <f t="shared" si="116"/>
        <v>1</v>
      </c>
      <c r="AN94" s="55" t="str">
        <f t="shared" si="117"/>
        <v/>
      </c>
      <c r="AO94" s="55" t="b">
        <f t="shared" si="178"/>
        <v>1</v>
      </c>
      <c r="AP94" s="353" t="str">
        <f t="shared" si="151"/>
        <v/>
      </c>
      <c r="AQ94" s="55" t="str">
        <f t="shared" si="118"/>
        <v/>
      </c>
      <c r="AR94" s="202">
        <f t="shared" si="152"/>
        <v>0</v>
      </c>
      <c r="AS94" s="202" t="str">
        <f t="shared" si="153"/>
        <v/>
      </c>
      <c r="AT94" s="656" t="str">
        <f t="shared" si="154"/>
        <v/>
      </c>
      <c r="AU94" s="656" t="str">
        <f t="shared" si="155"/>
        <v/>
      </c>
      <c r="AV94" s="656" t="str">
        <f t="shared" si="156"/>
        <v/>
      </c>
      <c r="AW94" s="842"/>
      <c r="AX94" s="844"/>
      <c r="AY94" s="487" t="str">
        <f t="shared" si="157"/>
        <v>n/a</v>
      </c>
      <c r="AZ94" s="483" t="b">
        <f t="shared" si="119"/>
        <v>0</v>
      </c>
      <c r="BA94" s="363" t="b">
        <f t="shared" si="120"/>
        <v>0</v>
      </c>
      <c r="BB94" s="363" t="b">
        <f t="shared" si="121"/>
        <v>0</v>
      </c>
      <c r="BC94" s="484" t="b">
        <f t="shared" si="122"/>
        <v>0</v>
      </c>
      <c r="BD94" s="483" t="b">
        <f t="shared" si="123"/>
        <v>0</v>
      </c>
      <c r="BE94" s="363" t="b">
        <f t="shared" si="124"/>
        <v>0</v>
      </c>
      <c r="BF94" s="484" t="b">
        <f t="shared" si="125"/>
        <v>0</v>
      </c>
      <c r="BG94" s="485" t="str">
        <f t="shared" si="158"/>
        <v/>
      </c>
      <c r="BH94" s="364" t="str">
        <f t="shared" si="159"/>
        <v/>
      </c>
      <c r="BI94" s="365" t="str">
        <f t="shared" si="160"/>
        <v/>
      </c>
      <c r="BJ94" s="366" t="str">
        <f t="shared" si="161"/>
        <v/>
      </c>
      <c r="BN94" s="90">
        <f t="shared" si="107"/>
        <v>71</v>
      </c>
      <c r="BO94" s="90" t="str">
        <f t="shared" si="126"/>
        <v>-</v>
      </c>
      <c r="BQ94" s="46"/>
      <c r="BR94" s="187"/>
      <c r="BS94" s="64"/>
      <c r="BT94" s="64"/>
      <c r="BU94" s="64"/>
      <c r="BV94" s="64"/>
      <c r="BW94" s="64"/>
      <c r="BX94" s="64"/>
      <c r="BY94" s="64"/>
      <c r="CA94" s="137">
        <f t="shared" si="162"/>
        <v>71</v>
      </c>
      <c r="CB94" s="394">
        <f t="shared" si="162"/>
        <v>0</v>
      </c>
      <c r="CC94" s="394">
        <f t="shared" si="163"/>
        <v>0</v>
      </c>
      <c r="CD94" s="354" t="str">
        <f t="shared" si="127"/>
        <v/>
      </c>
      <c r="CE94" s="355" t="str">
        <f t="shared" si="128"/>
        <v/>
      </c>
      <c r="CF94" s="356" t="str">
        <f t="shared" si="164"/>
        <v/>
      </c>
      <c r="CG94" s="357" t="str">
        <f t="shared" si="165"/>
        <v/>
      </c>
      <c r="CH94" s="357" t="str">
        <f t="shared" si="129"/>
        <v/>
      </c>
      <c r="CI94" s="357" t="str">
        <f t="shared" si="130"/>
        <v/>
      </c>
      <c r="CJ94" s="355" t="str">
        <f t="shared" si="166"/>
        <v/>
      </c>
      <c r="CK94" s="46"/>
      <c r="CL94" s="188"/>
      <c r="CM94" s="107"/>
      <c r="CN94" s="107"/>
      <c r="CO94" s="64"/>
      <c r="CP94" s="64"/>
      <c r="CT94" s="373" t="str">
        <f t="shared" si="167"/>
        <v>OK</v>
      </c>
      <c r="CU94" s="373" t="str">
        <f t="shared" si="168"/>
        <v>OK</v>
      </c>
      <c r="CV94" s="373" t="str">
        <f t="shared" si="169"/>
        <v>OK</v>
      </c>
      <c r="CW94" s="373" t="str">
        <f t="shared" si="170"/>
        <v>OK</v>
      </c>
      <c r="CX94" s="373" t="str">
        <f t="shared" si="171"/>
        <v>OK</v>
      </c>
      <c r="CY94" s="374" t="str">
        <f t="shared" si="131"/>
        <v>OK</v>
      </c>
      <c r="CZ94" s="373" t="str">
        <f t="shared" si="132"/>
        <v>OK</v>
      </c>
      <c r="DA94" s="373" t="str">
        <f t="shared" si="133"/>
        <v>OK</v>
      </c>
      <c r="DB94" s="373" t="str">
        <f t="shared" si="134"/>
        <v>OK</v>
      </c>
      <c r="DC94" s="373" t="str">
        <f t="shared" si="135"/>
        <v>OK</v>
      </c>
      <c r="DD94" s="373" t="str">
        <f t="shared" si="136"/>
        <v>OK</v>
      </c>
      <c r="DE94" s="373" t="str">
        <f t="shared" si="137"/>
        <v>OK</v>
      </c>
      <c r="DF94" s="374" t="str">
        <f t="shared" si="138"/>
        <v>OK</v>
      </c>
      <c r="DG94" s="373" t="str">
        <f t="shared" si="172"/>
        <v>OK</v>
      </c>
      <c r="DH94" s="373" t="str">
        <f t="shared" si="139"/>
        <v>OK</v>
      </c>
      <c r="DI94" s="373" t="str">
        <f t="shared" si="140"/>
        <v>OK</v>
      </c>
      <c r="DJ94" s="373" t="str">
        <f t="shared" si="141"/>
        <v>OK</v>
      </c>
      <c r="DK94" s="373" t="str">
        <f t="shared" si="142"/>
        <v>OK</v>
      </c>
      <c r="DL94" s="373" t="str">
        <f t="shared" si="143"/>
        <v>OK</v>
      </c>
      <c r="DM94" s="373" t="str">
        <f t="shared" si="144"/>
        <v>OK</v>
      </c>
      <c r="DN94" s="374" t="str">
        <f t="shared" si="145"/>
        <v>OK</v>
      </c>
      <c r="DO94" s="377">
        <f t="shared" si="173"/>
        <v>0</v>
      </c>
      <c r="DP94" s="376" t="str">
        <f t="shared" si="174"/>
        <v>OK</v>
      </c>
    </row>
    <row r="95" spans="2:120" hidden="1" x14ac:dyDescent="0.2">
      <c r="B95" s="105"/>
      <c r="C95" s="519" t="str">
        <f t="shared" si="146"/>
        <v>-</v>
      </c>
      <c r="D95" s="523">
        <f t="shared" si="106"/>
        <v>72</v>
      </c>
      <c r="E95" s="529"/>
      <c r="F95" s="456"/>
      <c r="G95" s="454"/>
      <c r="H95" s="112"/>
      <c r="I95" s="455"/>
      <c r="J95" s="542"/>
      <c r="K95" s="259"/>
      <c r="L95" s="532"/>
      <c r="M95" s="491"/>
      <c r="N95" s="492"/>
      <c r="O95" s="493"/>
      <c r="P95" s="610"/>
      <c r="Q95" s="463"/>
      <c r="R95" s="492"/>
      <c r="S95" s="493"/>
      <c r="T95" s="671" t="str">
        <f t="shared" si="108"/>
        <v/>
      </c>
      <c r="U95" s="658" t="str">
        <f t="shared" si="108"/>
        <v/>
      </c>
      <c r="V95" s="150" t="str">
        <f t="shared" si="109"/>
        <v/>
      </c>
      <c r="W95" s="53" t="str">
        <f t="shared" si="110"/>
        <v/>
      </c>
      <c r="X95" s="54" t="b">
        <f t="shared" si="147"/>
        <v>0</v>
      </c>
      <c r="Y95" s="54" t="b">
        <f t="shared" si="148"/>
        <v>0</v>
      </c>
      <c r="Z95" s="54" t="b">
        <f t="shared" si="149"/>
        <v>0</v>
      </c>
      <c r="AA95" s="53" t="str">
        <f t="shared" si="150"/>
        <v/>
      </c>
      <c r="AB95" s="54" t="str">
        <f t="shared" si="111"/>
        <v/>
      </c>
      <c r="AC95" s="53" t="str">
        <f t="shared" si="112"/>
        <v/>
      </c>
      <c r="AD95" s="200" t="str">
        <f t="shared" si="113"/>
        <v/>
      </c>
      <c r="AE95" s="53" t="str">
        <f t="shared" si="177"/>
        <v/>
      </c>
      <c r="AF95" s="201" t="e">
        <f t="shared" si="114"/>
        <v>#VALUE!</v>
      </c>
      <c r="AG95" s="352" t="b">
        <f t="shared" si="179"/>
        <v>1</v>
      </c>
      <c r="AH95" s="352" t="b">
        <f t="shared" si="180"/>
        <v>0</v>
      </c>
      <c r="AI95" s="55" t="b">
        <f t="shared" si="175"/>
        <v>0</v>
      </c>
      <c r="AJ95" s="55" t="b">
        <f t="shared" si="176"/>
        <v>1</v>
      </c>
      <c r="AK95" s="55" t="b">
        <f>IF(AND(COUNTBLANK(E95:J95)=6,OR(AH96:$AH$123)),NOT(AH95))</f>
        <v>0</v>
      </c>
      <c r="AL95" s="55" t="str">
        <f t="shared" si="115"/>
        <v/>
      </c>
      <c r="AM95" s="55" t="b">
        <f t="shared" si="116"/>
        <v>1</v>
      </c>
      <c r="AN95" s="55" t="str">
        <f t="shared" si="117"/>
        <v/>
      </c>
      <c r="AO95" s="55" t="b">
        <f t="shared" si="178"/>
        <v>1</v>
      </c>
      <c r="AP95" s="353" t="str">
        <f t="shared" si="151"/>
        <v/>
      </c>
      <c r="AQ95" s="55" t="str">
        <f t="shared" si="118"/>
        <v/>
      </c>
      <c r="AR95" s="202">
        <f t="shared" si="152"/>
        <v>0</v>
      </c>
      <c r="AS95" s="202" t="str">
        <f t="shared" si="153"/>
        <v/>
      </c>
      <c r="AT95" s="656" t="str">
        <f t="shared" si="154"/>
        <v/>
      </c>
      <c r="AU95" s="656" t="str">
        <f t="shared" si="155"/>
        <v/>
      </c>
      <c r="AV95" s="656" t="str">
        <f t="shared" si="156"/>
        <v/>
      </c>
      <c r="AW95" s="842"/>
      <c r="AX95" s="844"/>
      <c r="AY95" s="487" t="str">
        <f t="shared" si="157"/>
        <v>n/a</v>
      </c>
      <c r="AZ95" s="483" t="b">
        <f t="shared" si="119"/>
        <v>0</v>
      </c>
      <c r="BA95" s="363" t="b">
        <f t="shared" si="120"/>
        <v>0</v>
      </c>
      <c r="BB95" s="363" t="b">
        <f t="shared" si="121"/>
        <v>0</v>
      </c>
      <c r="BC95" s="484" t="b">
        <f t="shared" si="122"/>
        <v>0</v>
      </c>
      <c r="BD95" s="483" t="b">
        <f t="shared" si="123"/>
        <v>0</v>
      </c>
      <c r="BE95" s="363" t="b">
        <f t="shared" si="124"/>
        <v>0</v>
      </c>
      <c r="BF95" s="484" t="b">
        <f t="shared" si="125"/>
        <v>0</v>
      </c>
      <c r="BG95" s="485" t="str">
        <f t="shared" si="158"/>
        <v/>
      </c>
      <c r="BH95" s="364" t="str">
        <f t="shared" si="159"/>
        <v/>
      </c>
      <c r="BI95" s="365" t="str">
        <f t="shared" si="160"/>
        <v/>
      </c>
      <c r="BJ95" s="366" t="str">
        <f t="shared" si="161"/>
        <v/>
      </c>
      <c r="BN95" s="90">
        <f t="shared" si="107"/>
        <v>72</v>
      </c>
      <c r="BO95" s="90" t="str">
        <f t="shared" si="126"/>
        <v>-</v>
      </c>
      <c r="BQ95" s="46"/>
      <c r="BR95" s="187"/>
      <c r="BS95" s="64"/>
      <c r="BT95" s="64"/>
      <c r="BU95" s="64"/>
      <c r="BV95" s="64"/>
      <c r="BW95" s="64"/>
      <c r="BX95" s="64"/>
      <c r="BY95" s="64"/>
      <c r="CA95" s="137">
        <f t="shared" si="162"/>
        <v>72</v>
      </c>
      <c r="CB95" s="394">
        <f t="shared" si="162"/>
        <v>0</v>
      </c>
      <c r="CC95" s="394">
        <f t="shared" si="163"/>
        <v>0</v>
      </c>
      <c r="CD95" s="354" t="str">
        <f t="shared" si="127"/>
        <v/>
      </c>
      <c r="CE95" s="355" t="str">
        <f t="shared" si="128"/>
        <v/>
      </c>
      <c r="CF95" s="356" t="str">
        <f t="shared" si="164"/>
        <v/>
      </c>
      <c r="CG95" s="357" t="str">
        <f t="shared" si="165"/>
        <v/>
      </c>
      <c r="CH95" s="357" t="str">
        <f t="shared" si="129"/>
        <v/>
      </c>
      <c r="CI95" s="357" t="str">
        <f t="shared" si="130"/>
        <v/>
      </c>
      <c r="CJ95" s="355" t="str">
        <f t="shared" si="166"/>
        <v/>
      </c>
      <c r="CK95" s="46"/>
      <c r="CL95" s="188"/>
      <c r="CM95" s="107"/>
      <c r="CN95" s="107"/>
      <c r="CO95" s="64"/>
      <c r="CP95" s="64"/>
      <c r="CT95" s="373" t="str">
        <f t="shared" si="167"/>
        <v>OK</v>
      </c>
      <c r="CU95" s="373" t="str">
        <f t="shared" si="168"/>
        <v>OK</v>
      </c>
      <c r="CV95" s="373" t="str">
        <f t="shared" si="169"/>
        <v>OK</v>
      </c>
      <c r="CW95" s="373" t="str">
        <f t="shared" si="170"/>
        <v>OK</v>
      </c>
      <c r="CX95" s="373" t="str">
        <f t="shared" si="171"/>
        <v>OK</v>
      </c>
      <c r="CY95" s="374" t="str">
        <f t="shared" si="131"/>
        <v>OK</v>
      </c>
      <c r="CZ95" s="373" t="str">
        <f t="shared" si="132"/>
        <v>OK</v>
      </c>
      <c r="DA95" s="373" t="str">
        <f t="shared" si="133"/>
        <v>OK</v>
      </c>
      <c r="DB95" s="373" t="str">
        <f t="shared" si="134"/>
        <v>OK</v>
      </c>
      <c r="DC95" s="373" t="str">
        <f t="shared" si="135"/>
        <v>OK</v>
      </c>
      <c r="DD95" s="373" t="str">
        <f t="shared" si="136"/>
        <v>OK</v>
      </c>
      <c r="DE95" s="373" t="str">
        <f t="shared" si="137"/>
        <v>OK</v>
      </c>
      <c r="DF95" s="374" t="str">
        <f t="shared" si="138"/>
        <v>OK</v>
      </c>
      <c r="DG95" s="373" t="str">
        <f t="shared" si="172"/>
        <v>OK</v>
      </c>
      <c r="DH95" s="373" t="str">
        <f t="shared" si="139"/>
        <v>OK</v>
      </c>
      <c r="DI95" s="373" t="str">
        <f t="shared" si="140"/>
        <v>OK</v>
      </c>
      <c r="DJ95" s="373" t="str">
        <f t="shared" si="141"/>
        <v>OK</v>
      </c>
      <c r="DK95" s="373" t="str">
        <f t="shared" si="142"/>
        <v>OK</v>
      </c>
      <c r="DL95" s="373" t="str">
        <f t="shared" si="143"/>
        <v>OK</v>
      </c>
      <c r="DM95" s="373" t="str">
        <f t="shared" si="144"/>
        <v>OK</v>
      </c>
      <c r="DN95" s="374" t="str">
        <f t="shared" si="145"/>
        <v>OK</v>
      </c>
      <c r="DO95" s="377">
        <f t="shared" si="173"/>
        <v>0</v>
      </c>
      <c r="DP95" s="376" t="str">
        <f t="shared" si="174"/>
        <v>OK</v>
      </c>
    </row>
    <row r="96" spans="2:120" hidden="1" x14ac:dyDescent="0.2">
      <c r="B96" s="105"/>
      <c r="C96" s="519" t="str">
        <f t="shared" si="146"/>
        <v>-</v>
      </c>
      <c r="D96" s="522">
        <f t="shared" si="106"/>
        <v>73</v>
      </c>
      <c r="E96" s="529"/>
      <c r="F96" s="456"/>
      <c r="G96" s="454"/>
      <c r="H96" s="112"/>
      <c r="I96" s="455"/>
      <c r="J96" s="542"/>
      <c r="K96" s="259"/>
      <c r="L96" s="532"/>
      <c r="M96" s="491"/>
      <c r="N96" s="492"/>
      <c r="O96" s="493"/>
      <c r="P96" s="610"/>
      <c r="Q96" s="463"/>
      <c r="R96" s="492"/>
      <c r="S96" s="493"/>
      <c r="T96" s="671" t="str">
        <f t="shared" si="108"/>
        <v/>
      </c>
      <c r="U96" s="658" t="str">
        <f t="shared" si="108"/>
        <v/>
      </c>
      <c r="V96" s="150" t="str">
        <f t="shared" si="109"/>
        <v/>
      </c>
      <c r="W96" s="53" t="str">
        <f t="shared" si="110"/>
        <v/>
      </c>
      <c r="X96" s="54" t="b">
        <f t="shared" si="147"/>
        <v>0</v>
      </c>
      <c r="Y96" s="54" t="b">
        <f t="shared" si="148"/>
        <v>0</v>
      </c>
      <c r="Z96" s="54" t="b">
        <f t="shared" si="149"/>
        <v>0</v>
      </c>
      <c r="AA96" s="53" t="str">
        <f t="shared" si="150"/>
        <v/>
      </c>
      <c r="AB96" s="54" t="str">
        <f t="shared" si="111"/>
        <v/>
      </c>
      <c r="AC96" s="53" t="str">
        <f t="shared" si="112"/>
        <v/>
      </c>
      <c r="AD96" s="200" t="str">
        <f t="shared" si="113"/>
        <v/>
      </c>
      <c r="AE96" s="53" t="str">
        <f t="shared" si="177"/>
        <v/>
      </c>
      <c r="AF96" s="201" t="e">
        <f t="shared" si="114"/>
        <v>#VALUE!</v>
      </c>
      <c r="AG96" s="352" t="b">
        <f t="shared" si="179"/>
        <v>1</v>
      </c>
      <c r="AH96" s="352" t="b">
        <f t="shared" si="180"/>
        <v>0</v>
      </c>
      <c r="AI96" s="55" t="b">
        <f t="shared" si="175"/>
        <v>0</v>
      </c>
      <c r="AJ96" s="55" t="b">
        <f t="shared" si="176"/>
        <v>1</v>
      </c>
      <c r="AK96" s="55" t="b">
        <f>IF(AND(COUNTBLANK(E96:J96)=6,OR(AH97:$AH$123)),NOT(AH96))</f>
        <v>0</v>
      </c>
      <c r="AL96" s="55" t="str">
        <f t="shared" si="115"/>
        <v/>
      </c>
      <c r="AM96" s="55" t="b">
        <f t="shared" si="116"/>
        <v>1</v>
      </c>
      <c r="AN96" s="55" t="str">
        <f t="shared" si="117"/>
        <v/>
      </c>
      <c r="AO96" s="55" t="b">
        <f t="shared" si="178"/>
        <v>1</v>
      </c>
      <c r="AP96" s="353" t="str">
        <f t="shared" si="151"/>
        <v/>
      </c>
      <c r="AQ96" s="55" t="str">
        <f t="shared" si="118"/>
        <v/>
      </c>
      <c r="AR96" s="202">
        <f t="shared" si="152"/>
        <v>0</v>
      </c>
      <c r="AS96" s="202" t="str">
        <f t="shared" si="153"/>
        <v/>
      </c>
      <c r="AT96" s="656" t="str">
        <f t="shared" si="154"/>
        <v/>
      </c>
      <c r="AU96" s="656" t="str">
        <f t="shared" si="155"/>
        <v/>
      </c>
      <c r="AV96" s="656" t="str">
        <f t="shared" si="156"/>
        <v/>
      </c>
      <c r="AW96" s="842"/>
      <c r="AX96" s="844"/>
      <c r="AY96" s="487" t="str">
        <f t="shared" si="157"/>
        <v>n/a</v>
      </c>
      <c r="AZ96" s="483" t="b">
        <f t="shared" si="119"/>
        <v>0</v>
      </c>
      <c r="BA96" s="363" t="b">
        <f t="shared" si="120"/>
        <v>0</v>
      </c>
      <c r="BB96" s="363" t="b">
        <f t="shared" si="121"/>
        <v>0</v>
      </c>
      <c r="BC96" s="484" t="b">
        <f t="shared" si="122"/>
        <v>0</v>
      </c>
      <c r="BD96" s="483" t="b">
        <f t="shared" si="123"/>
        <v>0</v>
      </c>
      <c r="BE96" s="363" t="b">
        <f t="shared" si="124"/>
        <v>0</v>
      </c>
      <c r="BF96" s="484" t="b">
        <f t="shared" si="125"/>
        <v>0</v>
      </c>
      <c r="BG96" s="485" t="str">
        <f t="shared" si="158"/>
        <v/>
      </c>
      <c r="BH96" s="364" t="str">
        <f t="shared" si="159"/>
        <v/>
      </c>
      <c r="BI96" s="365" t="str">
        <f t="shared" si="160"/>
        <v/>
      </c>
      <c r="BJ96" s="366" t="str">
        <f t="shared" si="161"/>
        <v/>
      </c>
      <c r="BN96" s="90">
        <f t="shared" si="107"/>
        <v>73</v>
      </c>
      <c r="BO96" s="90" t="str">
        <f t="shared" si="126"/>
        <v>-</v>
      </c>
      <c r="BQ96" s="46"/>
      <c r="BR96" s="187"/>
      <c r="BS96" s="64"/>
      <c r="BT96" s="64"/>
      <c r="BU96" s="64"/>
      <c r="BV96" s="64"/>
      <c r="BW96" s="64"/>
      <c r="BX96" s="64"/>
      <c r="BY96" s="64"/>
      <c r="CA96" s="137">
        <f t="shared" si="162"/>
        <v>73</v>
      </c>
      <c r="CB96" s="394">
        <f t="shared" si="162"/>
        <v>0</v>
      </c>
      <c r="CC96" s="394">
        <f t="shared" si="163"/>
        <v>0</v>
      </c>
      <c r="CD96" s="354" t="str">
        <f t="shared" si="127"/>
        <v/>
      </c>
      <c r="CE96" s="355" t="str">
        <f t="shared" si="128"/>
        <v/>
      </c>
      <c r="CF96" s="356" t="str">
        <f t="shared" si="164"/>
        <v/>
      </c>
      <c r="CG96" s="357" t="str">
        <f t="shared" si="165"/>
        <v/>
      </c>
      <c r="CH96" s="357" t="str">
        <f t="shared" si="129"/>
        <v/>
      </c>
      <c r="CI96" s="357" t="str">
        <f t="shared" si="130"/>
        <v/>
      </c>
      <c r="CJ96" s="355" t="str">
        <f t="shared" si="166"/>
        <v/>
      </c>
      <c r="CK96" s="46"/>
      <c r="CL96" s="188"/>
      <c r="CM96" s="107"/>
      <c r="CN96" s="107"/>
      <c r="CO96" s="64"/>
      <c r="CP96" s="64"/>
      <c r="CT96" s="373" t="str">
        <f t="shared" si="167"/>
        <v>OK</v>
      </c>
      <c r="CU96" s="373" t="str">
        <f t="shared" si="168"/>
        <v>OK</v>
      </c>
      <c r="CV96" s="373" t="str">
        <f t="shared" si="169"/>
        <v>OK</v>
      </c>
      <c r="CW96" s="373" t="str">
        <f t="shared" si="170"/>
        <v>OK</v>
      </c>
      <c r="CX96" s="373" t="str">
        <f t="shared" si="171"/>
        <v>OK</v>
      </c>
      <c r="CY96" s="374" t="str">
        <f t="shared" si="131"/>
        <v>OK</v>
      </c>
      <c r="CZ96" s="373" t="str">
        <f t="shared" si="132"/>
        <v>OK</v>
      </c>
      <c r="DA96" s="373" t="str">
        <f t="shared" si="133"/>
        <v>OK</v>
      </c>
      <c r="DB96" s="373" t="str">
        <f t="shared" si="134"/>
        <v>OK</v>
      </c>
      <c r="DC96" s="373" t="str">
        <f t="shared" si="135"/>
        <v>OK</v>
      </c>
      <c r="DD96" s="373" t="str">
        <f t="shared" si="136"/>
        <v>OK</v>
      </c>
      <c r="DE96" s="373" t="str">
        <f t="shared" si="137"/>
        <v>OK</v>
      </c>
      <c r="DF96" s="374" t="str">
        <f t="shared" si="138"/>
        <v>OK</v>
      </c>
      <c r="DG96" s="373" t="str">
        <f t="shared" si="172"/>
        <v>OK</v>
      </c>
      <c r="DH96" s="373" t="str">
        <f t="shared" si="139"/>
        <v>OK</v>
      </c>
      <c r="DI96" s="373" t="str">
        <f t="shared" si="140"/>
        <v>OK</v>
      </c>
      <c r="DJ96" s="373" t="str">
        <f t="shared" si="141"/>
        <v>OK</v>
      </c>
      <c r="DK96" s="373" t="str">
        <f t="shared" si="142"/>
        <v>OK</v>
      </c>
      <c r="DL96" s="373" t="str">
        <f t="shared" si="143"/>
        <v>OK</v>
      </c>
      <c r="DM96" s="373" t="str">
        <f t="shared" si="144"/>
        <v>OK</v>
      </c>
      <c r="DN96" s="374" t="str">
        <f t="shared" si="145"/>
        <v>OK</v>
      </c>
      <c r="DO96" s="377">
        <f t="shared" si="173"/>
        <v>0</v>
      </c>
      <c r="DP96" s="376" t="str">
        <f t="shared" si="174"/>
        <v>OK</v>
      </c>
    </row>
    <row r="97" spans="2:120" hidden="1" x14ac:dyDescent="0.2">
      <c r="B97" s="105"/>
      <c r="C97" s="519" t="str">
        <f t="shared" si="146"/>
        <v>-</v>
      </c>
      <c r="D97" s="522">
        <f t="shared" si="106"/>
        <v>74</v>
      </c>
      <c r="E97" s="529"/>
      <c r="F97" s="456"/>
      <c r="G97" s="454"/>
      <c r="H97" s="112"/>
      <c r="I97" s="455"/>
      <c r="J97" s="542"/>
      <c r="K97" s="259"/>
      <c r="L97" s="532"/>
      <c r="M97" s="491"/>
      <c r="N97" s="492"/>
      <c r="O97" s="493"/>
      <c r="P97" s="610"/>
      <c r="Q97" s="463"/>
      <c r="R97" s="492"/>
      <c r="S97" s="493"/>
      <c r="T97" s="671" t="str">
        <f t="shared" si="108"/>
        <v/>
      </c>
      <c r="U97" s="658" t="str">
        <f t="shared" si="108"/>
        <v/>
      </c>
      <c r="V97" s="150" t="str">
        <f t="shared" si="109"/>
        <v/>
      </c>
      <c r="W97" s="53" t="str">
        <f t="shared" si="110"/>
        <v/>
      </c>
      <c r="X97" s="54" t="b">
        <f t="shared" si="147"/>
        <v>0</v>
      </c>
      <c r="Y97" s="54" t="b">
        <f t="shared" si="148"/>
        <v>0</v>
      </c>
      <c r="Z97" s="54" t="b">
        <f t="shared" si="149"/>
        <v>0</v>
      </c>
      <c r="AA97" s="53" t="str">
        <f t="shared" si="150"/>
        <v/>
      </c>
      <c r="AB97" s="54" t="str">
        <f t="shared" si="111"/>
        <v/>
      </c>
      <c r="AC97" s="53" t="str">
        <f t="shared" si="112"/>
        <v/>
      </c>
      <c r="AD97" s="200" t="str">
        <f t="shared" si="113"/>
        <v/>
      </c>
      <c r="AE97" s="53" t="str">
        <f t="shared" si="177"/>
        <v/>
      </c>
      <c r="AF97" s="201" t="e">
        <f t="shared" si="114"/>
        <v>#VALUE!</v>
      </c>
      <c r="AG97" s="352" t="b">
        <f t="shared" si="179"/>
        <v>1</v>
      </c>
      <c r="AH97" s="352" t="b">
        <f t="shared" si="180"/>
        <v>0</v>
      </c>
      <c r="AI97" s="55" t="b">
        <f t="shared" si="175"/>
        <v>0</v>
      </c>
      <c r="AJ97" s="55" t="b">
        <f t="shared" si="176"/>
        <v>1</v>
      </c>
      <c r="AK97" s="55" t="b">
        <f>IF(AND(COUNTBLANK(E97:J97)=6,OR(AH98:$AH$123)),NOT(AH97))</f>
        <v>0</v>
      </c>
      <c r="AL97" s="55" t="str">
        <f t="shared" si="115"/>
        <v/>
      </c>
      <c r="AM97" s="55" t="b">
        <f t="shared" si="116"/>
        <v>1</v>
      </c>
      <c r="AN97" s="55" t="str">
        <f t="shared" si="117"/>
        <v/>
      </c>
      <c r="AO97" s="55" t="b">
        <f t="shared" si="178"/>
        <v>1</v>
      </c>
      <c r="AP97" s="353" t="str">
        <f t="shared" si="151"/>
        <v/>
      </c>
      <c r="AQ97" s="55" t="str">
        <f t="shared" si="118"/>
        <v/>
      </c>
      <c r="AR97" s="202">
        <f t="shared" si="152"/>
        <v>0</v>
      </c>
      <c r="AS97" s="202" t="str">
        <f t="shared" si="153"/>
        <v/>
      </c>
      <c r="AT97" s="656" t="str">
        <f t="shared" si="154"/>
        <v/>
      </c>
      <c r="AU97" s="656" t="str">
        <f t="shared" si="155"/>
        <v/>
      </c>
      <c r="AV97" s="656" t="str">
        <f t="shared" si="156"/>
        <v/>
      </c>
      <c r="AW97" s="842"/>
      <c r="AX97" s="844"/>
      <c r="AY97" s="487" t="str">
        <f t="shared" si="157"/>
        <v>n/a</v>
      </c>
      <c r="AZ97" s="483" t="b">
        <f t="shared" si="119"/>
        <v>0</v>
      </c>
      <c r="BA97" s="363" t="b">
        <f t="shared" si="120"/>
        <v>0</v>
      </c>
      <c r="BB97" s="363" t="b">
        <f t="shared" si="121"/>
        <v>0</v>
      </c>
      <c r="BC97" s="484" t="b">
        <f t="shared" si="122"/>
        <v>0</v>
      </c>
      <c r="BD97" s="483" t="b">
        <f t="shared" si="123"/>
        <v>0</v>
      </c>
      <c r="BE97" s="363" t="b">
        <f t="shared" si="124"/>
        <v>0</v>
      </c>
      <c r="BF97" s="484" t="b">
        <f t="shared" si="125"/>
        <v>0</v>
      </c>
      <c r="BG97" s="485" t="str">
        <f t="shared" si="158"/>
        <v/>
      </c>
      <c r="BH97" s="364" t="str">
        <f t="shared" si="159"/>
        <v/>
      </c>
      <c r="BI97" s="365" t="str">
        <f t="shared" si="160"/>
        <v/>
      </c>
      <c r="BJ97" s="366" t="str">
        <f t="shared" si="161"/>
        <v/>
      </c>
      <c r="BN97" s="90">
        <f t="shared" si="107"/>
        <v>74</v>
      </c>
      <c r="BO97" s="90" t="str">
        <f t="shared" si="126"/>
        <v>-</v>
      </c>
      <c r="BQ97" s="46"/>
      <c r="BR97" s="187"/>
      <c r="BS97" s="64"/>
      <c r="BT97" s="64"/>
      <c r="BU97" s="64"/>
      <c r="BV97" s="64"/>
      <c r="BW97" s="64"/>
      <c r="BX97" s="64"/>
      <c r="BY97" s="64"/>
      <c r="CA97" s="137">
        <f t="shared" si="162"/>
        <v>74</v>
      </c>
      <c r="CB97" s="394">
        <f t="shared" si="162"/>
        <v>0</v>
      </c>
      <c r="CC97" s="394">
        <f t="shared" si="163"/>
        <v>0</v>
      </c>
      <c r="CD97" s="354" t="str">
        <f t="shared" si="127"/>
        <v/>
      </c>
      <c r="CE97" s="355" t="str">
        <f t="shared" si="128"/>
        <v/>
      </c>
      <c r="CF97" s="356" t="str">
        <f t="shared" si="164"/>
        <v/>
      </c>
      <c r="CG97" s="357" t="str">
        <f t="shared" si="165"/>
        <v/>
      </c>
      <c r="CH97" s="357" t="str">
        <f t="shared" si="129"/>
        <v/>
      </c>
      <c r="CI97" s="357" t="str">
        <f t="shared" si="130"/>
        <v/>
      </c>
      <c r="CJ97" s="355" t="str">
        <f t="shared" si="166"/>
        <v/>
      </c>
      <c r="CK97" s="46"/>
      <c r="CL97" s="188"/>
      <c r="CM97" s="107"/>
      <c r="CN97" s="107"/>
      <c r="CO97" s="64"/>
      <c r="CP97" s="64"/>
      <c r="CT97" s="373" t="str">
        <f t="shared" si="167"/>
        <v>OK</v>
      </c>
      <c r="CU97" s="373" t="str">
        <f t="shared" si="168"/>
        <v>OK</v>
      </c>
      <c r="CV97" s="373" t="str">
        <f t="shared" si="169"/>
        <v>OK</v>
      </c>
      <c r="CW97" s="373" t="str">
        <f t="shared" si="170"/>
        <v>OK</v>
      </c>
      <c r="CX97" s="373" t="str">
        <f t="shared" si="171"/>
        <v>OK</v>
      </c>
      <c r="CY97" s="374" t="str">
        <f t="shared" si="131"/>
        <v>OK</v>
      </c>
      <c r="CZ97" s="373" t="str">
        <f t="shared" si="132"/>
        <v>OK</v>
      </c>
      <c r="DA97" s="373" t="str">
        <f t="shared" si="133"/>
        <v>OK</v>
      </c>
      <c r="DB97" s="373" t="str">
        <f t="shared" si="134"/>
        <v>OK</v>
      </c>
      <c r="DC97" s="373" t="str">
        <f t="shared" si="135"/>
        <v>OK</v>
      </c>
      <c r="DD97" s="373" t="str">
        <f t="shared" si="136"/>
        <v>OK</v>
      </c>
      <c r="DE97" s="373" t="str">
        <f t="shared" si="137"/>
        <v>OK</v>
      </c>
      <c r="DF97" s="374" t="str">
        <f t="shared" si="138"/>
        <v>OK</v>
      </c>
      <c r="DG97" s="373" t="str">
        <f t="shared" si="172"/>
        <v>OK</v>
      </c>
      <c r="DH97" s="373" t="str">
        <f t="shared" si="139"/>
        <v>OK</v>
      </c>
      <c r="DI97" s="373" t="str">
        <f t="shared" si="140"/>
        <v>OK</v>
      </c>
      <c r="DJ97" s="373" t="str">
        <f t="shared" si="141"/>
        <v>OK</v>
      </c>
      <c r="DK97" s="373" t="str">
        <f t="shared" si="142"/>
        <v>OK</v>
      </c>
      <c r="DL97" s="373" t="str">
        <f t="shared" si="143"/>
        <v>OK</v>
      </c>
      <c r="DM97" s="373" t="str">
        <f t="shared" si="144"/>
        <v>OK</v>
      </c>
      <c r="DN97" s="374" t="str">
        <f t="shared" si="145"/>
        <v>OK</v>
      </c>
      <c r="DO97" s="377">
        <f t="shared" si="173"/>
        <v>0</v>
      </c>
      <c r="DP97" s="376" t="str">
        <f t="shared" si="174"/>
        <v>OK</v>
      </c>
    </row>
    <row r="98" spans="2:120" hidden="1" x14ac:dyDescent="0.2">
      <c r="B98" s="105"/>
      <c r="C98" s="519" t="str">
        <f t="shared" si="146"/>
        <v>-</v>
      </c>
      <c r="D98" s="524">
        <f t="shared" si="106"/>
        <v>75</v>
      </c>
      <c r="E98" s="529"/>
      <c r="F98" s="456"/>
      <c r="G98" s="454"/>
      <c r="H98" s="112"/>
      <c r="I98" s="455"/>
      <c r="J98" s="542"/>
      <c r="K98" s="259"/>
      <c r="L98" s="532"/>
      <c r="M98" s="491"/>
      <c r="N98" s="492"/>
      <c r="O98" s="493"/>
      <c r="P98" s="610"/>
      <c r="Q98" s="463"/>
      <c r="R98" s="492"/>
      <c r="S98" s="493"/>
      <c r="T98" s="671" t="str">
        <f t="shared" si="108"/>
        <v/>
      </c>
      <c r="U98" s="658" t="str">
        <f t="shared" si="108"/>
        <v/>
      </c>
      <c r="V98" s="150" t="str">
        <f t="shared" si="109"/>
        <v/>
      </c>
      <c r="W98" s="53" t="str">
        <f t="shared" si="110"/>
        <v/>
      </c>
      <c r="X98" s="54" t="b">
        <f t="shared" si="147"/>
        <v>0</v>
      </c>
      <c r="Y98" s="54" t="b">
        <f t="shared" si="148"/>
        <v>0</v>
      </c>
      <c r="Z98" s="54" t="b">
        <f t="shared" si="149"/>
        <v>0</v>
      </c>
      <c r="AA98" s="53" t="str">
        <f t="shared" si="150"/>
        <v/>
      </c>
      <c r="AB98" s="54" t="str">
        <f t="shared" si="111"/>
        <v/>
      </c>
      <c r="AC98" s="53" t="str">
        <f t="shared" si="112"/>
        <v/>
      </c>
      <c r="AD98" s="200" t="str">
        <f t="shared" si="113"/>
        <v/>
      </c>
      <c r="AE98" s="53" t="str">
        <f t="shared" si="177"/>
        <v/>
      </c>
      <c r="AF98" s="201" t="e">
        <f t="shared" si="114"/>
        <v>#VALUE!</v>
      </c>
      <c r="AG98" s="352" t="b">
        <f t="shared" si="179"/>
        <v>1</v>
      </c>
      <c r="AH98" s="352" t="b">
        <f t="shared" si="180"/>
        <v>0</v>
      </c>
      <c r="AI98" s="55" t="b">
        <f t="shared" si="175"/>
        <v>0</v>
      </c>
      <c r="AJ98" s="55" t="b">
        <f t="shared" si="176"/>
        <v>1</v>
      </c>
      <c r="AK98" s="55" t="b">
        <f>IF(AND(COUNTBLANK(E98:J98)=6,OR(AH99:$AH$123)),NOT(AH98))</f>
        <v>0</v>
      </c>
      <c r="AL98" s="55" t="str">
        <f t="shared" si="115"/>
        <v/>
      </c>
      <c r="AM98" s="55" t="b">
        <f t="shared" si="116"/>
        <v>1</v>
      </c>
      <c r="AN98" s="55" t="str">
        <f t="shared" si="117"/>
        <v/>
      </c>
      <c r="AO98" s="55" t="b">
        <f t="shared" si="178"/>
        <v>1</v>
      </c>
      <c r="AP98" s="353" t="str">
        <f t="shared" si="151"/>
        <v/>
      </c>
      <c r="AQ98" s="55" t="str">
        <f t="shared" si="118"/>
        <v/>
      </c>
      <c r="AR98" s="202">
        <f t="shared" si="152"/>
        <v>0</v>
      </c>
      <c r="AS98" s="202" t="str">
        <f t="shared" si="153"/>
        <v/>
      </c>
      <c r="AT98" s="656" t="str">
        <f t="shared" si="154"/>
        <v/>
      </c>
      <c r="AU98" s="656" t="str">
        <f t="shared" si="155"/>
        <v/>
      </c>
      <c r="AV98" s="656" t="str">
        <f t="shared" si="156"/>
        <v/>
      </c>
      <c r="AW98" s="842"/>
      <c r="AX98" s="844"/>
      <c r="AY98" s="487" t="str">
        <f t="shared" si="157"/>
        <v>n/a</v>
      </c>
      <c r="AZ98" s="483" t="b">
        <f t="shared" si="119"/>
        <v>0</v>
      </c>
      <c r="BA98" s="363" t="b">
        <f t="shared" si="120"/>
        <v>0</v>
      </c>
      <c r="BB98" s="363" t="b">
        <f t="shared" si="121"/>
        <v>0</v>
      </c>
      <c r="BC98" s="484" t="b">
        <f t="shared" si="122"/>
        <v>0</v>
      </c>
      <c r="BD98" s="483" t="b">
        <f t="shared" si="123"/>
        <v>0</v>
      </c>
      <c r="BE98" s="363" t="b">
        <f t="shared" si="124"/>
        <v>0</v>
      </c>
      <c r="BF98" s="484" t="b">
        <f t="shared" si="125"/>
        <v>0</v>
      </c>
      <c r="BG98" s="485" t="str">
        <f t="shared" si="158"/>
        <v/>
      </c>
      <c r="BH98" s="364" t="str">
        <f t="shared" si="159"/>
        <v/>
      </c>
      <c r="BI98" s="365" t="str">
        <f t="shared" si="160"/>
        <v/>
      </c>
      <c r="BJ98" s="366" t="str">
        <f t="shared" si="161"/>
        <v/>
      </c>
      <c r="BN98" s="90">
        <f t="shared" si="107"/>
        <v>75</v>
      </c>
      <c r="BO98" s="90" t="str">
        <f t="shared" si="126"/>
        <v>-</v>
      </c>
      <c r="BQ98" s="46"/>
      <c r="BR98" s="187"/>
      <c r="BS98" s="64"/>
      <c r="BT98" s="64"/>
      <c r="BU98" s="64"/>
      <c r="BV98" s="64"/>
      <c r="BW98" s="64"/>
      <c r="BX98" s="64"/>
      <c r="BY98" s="64"/>
      <c r="CA98" s="137">
        <f t="shared" si="162"/>
        <v>75</v>
      </c>
      <c r="CB98" s="394">
        <f t="shared" si="162"/>
        <v>0</v>
      </c>
      <c r="CC98" s="394">
        <f t="shared" si="163"/>
        <v>0</v>
      </c>
      <c r="CD98" s="354" t="str">
        <f t="shared" si="127"/>
        <v/>
      </c>
      <c r="CE98" s="355" t="str">
        <f t="shared" si="128"/>
        <v/>
      </c>
      <c r="CF98" s="356" t="str">
        <f t="shared" si="164"/>
        <v/>
      </c>
      <c r="CG98" s="357" t="str">
        <f t="shared" si="165"/>
        <v/>
      </c>
      <c r="CH98" s="357" t="str">
        <f t="shared" si="129"/>
        <v/>
      </c>
      <c r="CI98" s="357" t="str">
        <f t="shared" si="130"/>
        <v/>
      </c>
      <c r="CJ98" s="355" t="str">
        <f t="shared" si="166"/>
        <v/>
      </c>
      <c r="CK98" s="46"/>
      <c r="CL98" s="188"/>
      <c r="CM98" s="107"/>
      <c r="CN98" s="107"/>
      <c r="CO98" s="64"/>
      <c r="CP98" s="64"/>
      <c r="CT98" s="373" t="str">
        <f t="shared" si="167"/>
        <v>OK</v>
      </c>
      <c r="CU98" s="373" t="str">
        <f t="shared" si="168"/>
        <v>OK</v>
      </c>
      <c r="CV98" s="373" t="str">
        <f t="shared" si="169"/>
        <v>OK</v>
      </c>
      <c r="CW98" s="373" t="str">
        <f t="shared" si="170"/>
        <v>OK</v>
      </c>
      <c r="CX98" s="373" t="str">
        <f t="shared" si="171"/>
        <v>OK</v>
      </c>
      <c r="CY98" s="374" t="str">
        <f t="shared" si="131"/>
        <v>OK</v>
      </c>
      <c r="CZ98" s="373" t="str">
        <f t="shared" si="132"/>
        <v>OK</v>
      </c>
      <c r="DA98" s="373" t="str">
        <f t="shared" si="133"/>
        <v>OK</v>
      </c>
      <c r="DB98" s="373" t="str">
        <f t="shared" si="134"/>
        <v>OK</v>
      </c>
      <c r="DC98" s="373" t="str">
        <f t="shared" si="135"/>
        <v>OK</v>
      </c>
      <c r="DD98" s="373" t="str">
        <f t="shared" si="136"/>
        <v>OK</v>
      </c>
      <c r="DE98" s="373" t="str">
        <f t="shared" si="137"/>
        <v>OK</v>
      </c>
      <c r="DF98" s="374" t="str">
        <f t="shared" si="138"/>
        <v>OK</v>
      </c>
      <c r="DG98" s="373" t="str">
        <f t="shared" si="172"/>
        <v>OK</v>
      </c>
      <c r="DH98" s="373" t="str">
        <f t="shared" si="139"/>
        <v>OK</v>
      </c>
      <c r="DI98" s="373" t="str">
        <f t="shared" si="140"/>
        <v>OK</v>
      </c>
      <c r="DJ98" s="373" t="str">
        <f t="shared" si="141"/>
        <v>OK</v>
      </c>
      <c r="DK98" s="373" t="str">
        <f t="shared" si="142"/>
        <v>OK</v>
      </c>
      <c r="DL98" s="373" t="str">
        <f t="shared" si="143"/>
        <v>OK</v>
      </c>
      <c r="DM98" s="373" t="str">
        <f t="shared" si="144"/>
        <v>OK</v>
      </c>
      <c r="DN98" s="374" t="str">
        <f t="shared" si="145"/>
        <v>OK</v>
      </c>
      <c r="DO98" s="377">
        <f t="shared" si="173"/>
        <v>0</v>
      </c>
      <c r="DP98" s="376" t="str">
        <f t="shared" si="174"/>
        <v>OK</v>
      </c>
    </row>
    <row r="99" spans="2:120" hidden="1" x14ac:dyDescent="0.2">
      <c r="B99" s="105"/>
      <c r="C99" s="519" t="str">
        <f t="shared" si="146"/>
        <v>-</v>
      </c>
      <c r="D99" s="523">
        <f t="shared" si="106"/>
        <v>76</v>
      </c>
      <c r="E99" s="529"/>
      <c r="F99" s="456"/>
      <c r="G99" s="454"/>
      <c r="H99" s="112"/>
      <c r="I99" s="455"/>
      <c r="J99" s="542"/>
      <c r="K99" s="259"/>
      <c r="L99" s="532"/>
      <c r="M99" s="491"/>
      <c r="N99" s="492"/>
      <c r="O99" s="493"/>
      <c r="P99" s="610"/>
      <c r="Q99" s="463"/>
      <c r="R99" s="492"/>
      <c r="S99" s="493"/>
      <c r="T99" s="671" t="str">
        <f t="shared" si="108"/>
        <v/>
      </c>
      <c r="U99" s="658" t="str">
        <f t="shared" si="108"/>
        <v/>
      </c>
      <c r="V99" s="150" t="str">
        <f t="shared" si="109"/>
        <v/>
      </c>
      <c r="W99" s="53" t="str">
        <f t="shared" si="110"/>
        <v/>
      </c>
      <c r="X99" s="54" t="b">
        <f t="shared" si="147"/>
        <v>0</v>
      </c>
      <c r="Y99" s="54" t="b">
        <f t="shared" si="148"/>
        <v>0</v>
      </c>
      <c r="Z99" s="54" t="b">
        <f t="shared" si="149"/>
        <v>0</v>
      </c>
      <c r="AA99" s="53" t="str">
        <f t="shared" si="150"/>
        <v/>
      </c>
      <c r="AB99" s="54" t="str">
        <f t="shared" si="111"/>
        <v/>
      </c>
      <c r="AC99" s="53" t="str">
        <f t="shared" si="112"/>
        <v/>
      </c>
      <c r="AD99" s="200" t="str">
        <f t="shared" si="113"/>
        <v/>
      </c>
      <c r="AE99" s="53" t="str">
        <f t="shared" si="177"/>
        <v/>
      </c>
      <c r="AF99" s="201" t="e">
        <f t="shared" si="114"/>
        <v>#VALUE!</v>
      </c>
      <c r="AG99" s="352" t="b">
        <f t="shared" si="179"/>
        <v>1</v>
      </c>
      <c r="AH99" s="352" t="b">
        <f t="shared" si="180"/>
        <v>0</v>
      </c>
      <c r="AI99" s="55" t="b">
        <f t="shared" si="175"/>
        <v>0</v>
      </c>
      <c r="AJ99" s="55" t="b">
        <f t="shared" si="176"/>
        <v>1</v>
      </c>
      <c r="AK99" s="55" t="b">
        <f>IF(AND(COUNTBLANK(E99:J99)=6,OR(AH100:$AH$123)),NOT(AH99))</f>
        <v>0</v>
      </c>
      <c r="AL99" s="55" t="str">
        <f t="shared" si="115"/>
        <v/>
      </c>
      <c r="AM99" s="55" t="b">
        <f t="shared" si="116"/>
        <v>1</v>
      </c>
      <c r="AN99" s="55" t="str">
        <f t="shared" si="117"/>
        <v/>
      </c>
      <c r="AO99" s="55" t="b">
        <f t="shared" si="178"/>
        <v>1</v>
      </c>
      <c r="AP99" s="353" t="str">
        <f t="shared" si="151"/>
        <v/>
      </c>
      <c r="AQ99" s="55" t="str">
        <f t="shared" si="118"/>
        <v/>
      </c>
      <c r="AR99" s="202">
        <f t="shared" si="152"/>
        <v>0</v>
      </c>
      <c r="AS99" s="202" t="str">
        <f t="shared" si="153"/>
        <v/>
      </c>
      <c r="AT99" s="656" t="str">
        <f t="shared" si="154"/>
        <v/>
      </c>
      <c r="AU99" s="656" t="str">
        <f t="shared" si="155"/>
        <v/>
      </c>
      <c r="AV99" s="656" t="str">
        <f t="shared" si="156"/>
        <v/>
      </c>
      <c r="AW99" s="842"/>
      <c r="AX99" s="844"/>
      <c r="AY99" s="487" t="str">
        <f t="shared" si="157"/>
        <v>n/a</v>
      </c>
      <c r="AZ99" s="483" t="b">
        <f t="shared" si="119"/>
        <v>0</v>
      </c>
      <c r="BA99" s="363" t="b">
        <f t="shared" si="120"/>
        <v>0</v>
      </c>
      <c r="BB99" s="363" t="b">
        <f t="shared" si="121"/>
        <v>0</v>
      </c>
      <c r="BC99" s="484" t="b">
        <f t="shared" si="122"/>
        <v>0</v>
      </c>
      <c r="BD99" s="483" t="b">
        <f t="shared" si="123"/>
        <v>0</v>
      </c>
      <c r="BE99" s="363" t="b">
        <f t="shared" si="124"/>
        <v>0</v>
      </c>
      <c r="BF99" s="484" t="b">
        <f t="shared" si="125"/>
        <v>0</v>
      </c>
      <c r="BG99" s="485" t="str">
        <f t="shared" si="158"/>
        <v/>
      </c>
      <c r="BH99" s="364" t="str">
        <f t="shared" si="159"/>
        <v/>
      </c>
      <c r="BI99" s="365" t="str">
        <f t="shared" si="160"/>
        <v/>
      </c>
      <c r="BJ99" s="366" t="str">
        <f t="shared" si="161"/>
        <v/>
      </c>
      <c r="BN99" s="90">
        <f t="shared" si="107"/>
        <v>76</v>
      </c>
      <c r="BO99" s="90" t="str">
        <f t="shared" si="126"/>
        <v>-</v>
      </c>
      <c r="BQ99" s="46"/>
      <c r="BR99" s="187"/>
      <c r="BS99" s="64"/>
      <c r="BT99" s="64"/>
      <c r="BU99" s="64"/>
      <c r="BV99" s="64"/>
      <c r="BW99" s="64"/>
      <c r="BX99" s="64"/>
      <c r="BY99" s="64"/>
      <c r="CA99" s="137">
        <f t="shared" si="162"/>
        <v>76</v>
      </c>
      <c r="CB99" s="394">
        <f t="shared" si="162"/>
        <v>0</v>
      </c>
      <c r="CC99" s="394">
        <f t="shared" si="163"/>
        <v>0</v>
      </c>
      <c r="CD99" s="354" t="str">
        <f t="shared" si="127"/>
        <v/>
      </c>
      <c r="CE99" s="355" t="str">
        <f t="shared" si="128"/>
        <v/>
      </c>
      <c r="CF99" s="356" t="str">
        <f t="shared" si="164"/>
        <v/>
      </c>
      <c r="CG99" s="357" t="str">
        <f t="shared" si="165"/>
        <v/>
      </c>
      <c r="CH99" s="357" t="str">
        <f t="shared" si="129"/>
        <v/>
      </c>
      <c r="CI99" s="357" t="str">
        <f t="shared" si="130"/>
        <v/>
      </c>
      <c r="CJ99" s="355" t="str">
        <f t="shared" si="166"/>
        <v/>
      </c>
      <c r="CK99" s="46"/>
      <c r="CL99" s="188"/>
      <c r="CM99" s="107"/>
      <c r="CN99" s="107"/>
      <c r="CO99" s="64"/>
      <c r="CP99" s="64"/>
      <c r="CT99" s="373" t="str">
        <f t="shared" si="167"/>
        <v>OK</v>
      </c>
      <c r="CU99" s="373" t="str">
        <f t="shared" si="168"/>
        <v>OK</v>
      </c>
      <c r="CV99" s="373" t="str">
        <f t="shared" si="169"/>
        <v>OK</v>
      </c>
      <c r="CW99" s="373" t="str">
        <f t="shared" si="170"/>
        <v>OK</v>
      </c>
      <c r="CX99" s="373" t="str">
        <f t="shared" si="171"/>
        <v>OK</v>
      </c>
      <c r="CY99" s="374" t="str">
        <f t="shared" si="131"/>
        <v>OK</v>
      </c>
      <c r="CZ99" s="373" t="str">
        <f t="shared" si="132"/>
        <v>OK</v>
      </c>
      <c r="DA99" s="373" t="str">
        <f t="shared" si="133"/>
        <v>OK</v>
      </c>
      <c r="DB99" s="373" t="str">
        <f t="shared" si="134"/>
        <v>OK</v>
      </c>
      <c r="DC99" s="373" t="str">
        <f t="shared" si="135"/>
        <v>OK</v>
      </c>
      <c r="DD99" s="373" t="str">
        <f t="shared" si="136"/>
        <v>OK</v>
      </c>
      <c r="DE99" s="373" t="str">
        <f t="shared" si="137"/>
        <v>OK</v>
      </c>
      <c r="DF99" s="374" t="str">
        <f t="shared" si="138"/>
        <v>OK</v>
      </c>
      <c r="DG99" s="373" t="str">
        <f t="shared" si="172"/>
        <v>OK</v>
      </c>
      <c r="DH99" s="373" t="str">
        <f t="shared" si="139"/>
        <v>OK</v>
      </c>
      <c r="DI99" s="373" t="str">
        <f t="shared" si="140"/>
        <v>OK</v>
      </c>
      <c r="DJ99" s="373" t="str">
        <f t="shared" si="141"/>
        <v>OK</v>
      </c>
      <c r="DK99" s="373" t="str">
        <f t="shared" si="142"/>
        <v>OK</v>
      </c>
      <c r="DL99" s="373" t="str">
        <f t="shared" si="143"/>
        <v>OK</v>
      </c>
      <c r="DM99" s="373" t="str">
        <f t="shared" si="144"/>
        <v>OK</v>
      </c>
      <c r="DN99" s="374" t="str">
        <f t="shared" si="145"/>
        <v>OK</v>
      </c>
      <c r="DO99" s="377">
        <f t="shared" si="173"/>
        <v>0</v>
      </c>
      <c r="DP99" s="376" t="str">
        <f t="shared" si="174"/>
        <v>OK</v>
      </c>
    </row>
    <row r="100" spans="2:120" hidden="1" x14ac:dyDescent="0.2">
      <c r="B100" s="105"/>
      <c r="C100" s="519" t="str">
        <f t="shared" si="146"/>
        <v>-</v>
      </c>
      <c r="D100" s="522">
        <f t="shared" si="106"/>
        <v>77</v>
      </c>
      <c r="E100" s="529"/>
      <c r="F100" s="456"/>
      <c r="G100" s="454"/>
      <c r="H100" s="112"/>
      <c r="I100" s="455"/>
      <c r="J100" s="542"/>
      <c r="K100" s="259"/>
      <c r="L100" s="532"/>
      <c r="M100" s="491"/>
      <c r="N100" s="492"/>
      <c r="O100" s="493"/>
      <c r="P100" s="610"/>
      <c r="Q100" s="463"/>
      <c r="R100" s="492"/>
      <c r="S100" s="493"/>
      <c r="T100" s="671" t="str">
        <f t="shared" si="108"/>
        <v/>
      </c>
      <c r="U100" s="658" t="str">
        <f t="shared" si="108"/>
        <v/>
      </c>
      <c r="V100" s="150" t="str">
        <f t="shared" si="109"/>
        <v/>
      </c>
      <c r="W100" s="53" t="str">
        <f t="shared" si="110"/>
        <v/>
      </c>
      <c r="X100" s="54" t="b">
        <f t="shared" si="147"/>
        <v>0</v>
      </c>
      <c r="Y100" s="54" t="b">
        <f t="shared" si="148"/>
        <v>0</v>
      </c>
      <c r="Z100" s="54" t="b">
        <f t="shared" si="149"/>
        <v>0</v>
      </c>
      <c r="AA100" s="53" t="str">
        <f t="shared" si="150"/>
        <v/>
      </c>
      <c r="AB100" s="54" t="str">
        <f t="shared" si="111"/>
        <v/>
      </c>
      <c r="AC100" s="53" t="str">
        <f t="shared" si="112"/>
        <v/>
      </c>
      <c r="AD100" s="200" t="str">
        <f t="shared" si="113"/>
        <v/>
      </c>
      <c r="AE100" s="53" t="str">
        <f t="shared" si="177"/>
        <v/>
      </c>
      <c r="AF100" s="201" t="e">
        <f t="shared" si="114"/>
        <v>#VALUE!</v>
      </c>
      <c r="AG100" s="352" t="b">
        <f t="shared" si="179"/>
        <v>1</v>
      </c>
      <c r="AH100" s="352" t="b">
        <f t="shared" si="180"/>
        <v>0</v>
      </c>
      <c r="AI100" s="55" t="b">
        <f t="shared" si="175"/>
        <v>0</v>
      </c>
      <c r="AJ100" s="55" t="b">
        <f t="shared" si="176"/>
        <v>1</v>
      </c>
      <c r="AK100" s="55" t="b">
        <f>IF(AND(COUNTBLANK(E100:J100)=6,OR(AH101:$AH$123)),NOT(AH100))</f>
        <v>0</v>
      </c>
      <c r="AL100" s="55" t="str">
        <f t="shared" si="115"/>
        <v/>
      </c>
      <c r="AM100" s="55" t="b">
        <f t="shared" si="116"/>
        <v>1</v>
      </c>
      <c r="AN100" s="55" t="str">
        <f t="shared" si="117"/>
        <v/>
      </c>
      <c r="AO100" s="55" t="b">
        <f t="shared" si="178"/>
        <v>1</v>
      </c>
      <c r="AP100" s="353" t="str">
        <f t="shared" si="151"/>
        <v/>
      </c>
      <c r="AQ100" s="55" t="str">
        <f t="shared" si="118"/>
        <v/>
      </c>
      <c r="AR100" s="202">
        <f t="shared" si="152"/>
        <v>0</v>
      </c>
      <c r="AS100" s="202" t="str">
        <f t="shared" si="153"/>
        <v/>
      </c>
      <c r="AT100" s="656" t="str">
        <f t="shared" si="154"/>
        <v/>
      </c>
      <c r="AU100" s="656" t="str">
        <f t="shared" si="155"/>
        <v/>
      </c>
      <c r="AV100" s="656" t="str">
        <f t="shared" si="156"/>
        <v/>
      </c>
      <c r="AW100" s="842"/>
      <c r="AX100" s="844"/>
      <c r="AY100" s="487" t="str">
        <f t="shared" si="157"/>
        <v>n/a</v>
      </c>
      <c r="AZ100" s="483" t="b">
        <f t="shared" si="119"/>
        <v>0</v>
      </c>
      <c r="BA100" s="363" t="b">
        <f t="shared" si="120"/>
        <v>0</v>
      </c>
      <c r="BB100" s="363" t="b">
        <f t="shared" si="121"/>
        <v>0</v>
      </c>
      <c r="BC100" s="484" t="b">
        <f t="shared" si="122"/>
        <v>0</v>
      </c>
      <c r="BD100" s="483" t="b">
        <f t="shared" si="123"/>
        <v>0</v>
      </c>
      <c r="BE100" s="363" t="b">
        <f t="shared" si="124"/>
        <v>0</v>
      </c>
      <c r="BF100" s="484" t="b">
        <f t="shared" si="125"/>
        <v>0</v>
      </c>
      <c r="BG100" s="485" t="str">
        <f t="shared" si="158"/>
        <v/>
      </c>
      <c r="BH100" s="364" t="str">
        <f t="shared" si="159"/>
        <v/>
      </c>
      <c r="BI100" s="365" t="str">
        <f t="shared" si="160"/>
        <v/>
      </c>
      <c r="BJ100" s="366" t="str">
        <f t="shared" si="161"/>
        <v/>
      </c>
      <c r="BN100" s="90">
        <f t="shared" si="107"/>
        <v>77</v>
      </c>
      <c r="BO100" s="90" t="str">
        <f t="shared" si="126"/>
        <v>-</v>
      </c>
      <c r="BQ100" s="46"/>
      <c r="BR100" s="187"/>
      <c r="BS100" s="64"/>
      <c r="BT100" s="64"/>
      <c r="BU100" s="64"/>
      <c r="BV100" s="64"/>
      <c r="BW100" s="64"/>
      <c r="BX100" s="64"/>
      <c r="BY100" s="64"/>
      <c r="CA100" s="137">
        <f t="shared" si="162"/>
        <v>77</v>
      </c>
      <c r="CB100" s="394">
        <f t="shared" si="162"/>
        <v>0</v>
      </c>
      <c r="CC100" s="394">
        <f t="shared" si="163"/>
        <v>0</v>
      </c>
      <c r="CD100" s="354" t="str">
        <f t="shared" si="127"/>
        <v/>
      </c>
      <c r="CE100" s="355" t="str">
        <f t="shared" si="128"/>
        <v/>
      </c>
      <c r="CF100" s="356" t="str">
        <f t="shared" si="164"/>
        <v/>
      </c>
      <c r="CG100" s="357" t="str">
        <f t="shared" si="165"/>
        <v/>
      </c>
      <c r="CH100" s="357" t="str">
        <f t="shared" si="129"/>
        <v/>
      </c>
      <c r="CI100" s="357" t="str">
        <f t="shared" si="130"/>
        <v/>
      </c>
      <c r="CJ100" s="355" t="str">
        <f t="shared" si="166"/>
        <v/>
      </c>
      <c r="CK100" s="46"/>
      <c r="CL100" s="188"/>
      <c r="CM100" s="107"/>
      <c r="CN100" s="107"/>
      <c r="CO100" s="64"/>
      <c r="CP100" s="64"/>
      <c r="CT100" s="373" t="str">
        <f t="shared" si="167"/>
        <v>OK</v>
      </c>
      <c r="CU100" s="373" t="str">
        <f t="shared" si="168"/>
        <v>OK</v>
      </c>
      <c r="CV100" s="373" t="str">
        <f t="shared" si="169"/>
        <v>OK</v>
      </c>
      <c r="CW100" s="373" t="str">
        <f t="shared" si="170"/>
        <v>OK</v>
      </c>
      <c r="CX100" s="373" t="str">
        <f t="shared" si="171"/>
        <v>OK</v>
      </c>
      <c r="CY100" s="374" t="str">
        <f t="shared" si="131"/>
        <v>OK</v>
      </c>
      <c r="CZ100" s="373" t="str">
        <f t="shared" si="132"/>
        <v>OK</v>
      </c>
      <c r="DA100" s="373" t="str">
        <f t="shared" si="133"/>
        <v>OK</v>
      </c>
      <c r="DB100" s="373" t="str">
        <f t="shared" si="134"/>
        <v>OK</v>
      </c>
      <c r="DC100" s="373" t="str">
        <f t="shared" si="135"/>
        <v>OK</v>
      </c>
      <c r="DD100" s="373" t="str">
        <f t="shared" si="136"/>
        <v>OK</v>
      </c>
      <c r="DE100" s="373" t="str">
        <f t="shared" si="137"/>
        <v>OK</v>
      </c>
      <c r="DF100" s="374" t="str">
        <f t="shared" si="138"/>
        <v>OK</v>
      </c>
      <c r="DG100" s="373" t="str">
        <f t="shared" si="172"/>
        <v>OK</v>
      </c>
      <c r="DH100" s="373" t="str">
        <f t="shared" si="139"/>
        <v>OK</v>
      </c>
      <c r="DI100" s="373" t="str">
        <f t="shared" si="140"/>
        <v>OK</v>
      </c>
      <c r="DJ100" s="373" t="str">
        <f t="shared" si="141"/>
        <v>OK</v>
      </c>
      <c r="DK100" s="373" t="str">
        <f t="shared" si="142"/>
        <v>OK</v>
      </c>
      <c r="DL100" s="373" t="str">
        <f t="shared" si="143"/>
        <v>OK</v>
      </c>
      <c r="DM100" s="373" t="str">
        <f t="shared" si="144"/>
        <v>OK</v>
      </c>
      <c r="DN100" s="374" t="str">
        <f t="shared" si="145"/>
        <v>OK</v>
      </c>
      <c r="DO100" s="377">
        <f t="shared" si="173"/>
        <v>0</v>
      </c>
      <c r="DP100" s="376" t="str">
        <f t="shared" si="174"/>
        <v>OK</v>
      </c>
    </row>
    <row r="101" spans="2:120" hidden="1" x14ac:dyDescent="0.2">
      <c r="B101" s="105"/>
      <c r="C101" s="519" t="str">
        <f t="shared" si="146"/>
        <v>-</v>
      </c>
      <c r="D101" s="522">
        <f t="shared" si="106"/>
        <v>78</v>
      </c>
      <c r="E101" s="529"/>
      <c r="F101" s="456"/>
      <c r="G101" s="454"/>
      <c r="H101" s="112"/>
      <c r="I101" s="455"/>
      <c r="J101" s="542"/>
      <c r="K101" s="259"/>
      <c r="L101" s="532"/>
      <c r="M101" s="491"/>
      <c r="N101" s="492"/>
      <c r="O101" s="493"/>
      <c r="P101" s="610"/>
      <c r="Q101" s="463"/>
      <c r="R101" s="492"/>
      <c r="S101" s="493"/>
      <c r="T101" s="671" t="str">
        <f t="shared" si="108"/>
        <v/>
      </c>
      <c r="U101" s="658" t="str">
        <f t="shared" si="108"/>
        <v/>
      </c>
      <c r="V101" s="150" t="str">
        <f t="shared" si="109"/>
        <v/>
      </c>
      <c r="W101" s="53" t="str">
        <f t="shared" si="110"/>
        <v/>
      </c>
      <c r="X101" s="54" t="b">
        <f t="shared" si="147"/>
        <v>0</v>
      </c>
      <c r="Y101" s="54" t="b">
        <f t="shared" si="148"/>
        <v>0</v>
      </c>
      <c r="Z101" s="54" t="b">
        <f t="shared" si="149"/>
        <v>0</v>
      </c>
      <c r="AA101" s="53" t="str">
        <f t="shared" si="150"/>
        <v/>
      </c>
      <c r="AB101" s="54" t="str">
        <f t="shared" si="111"/>
        <v/>
      </c>
      <c r="AC101" s="53" t="str">
        <f t="shared" si="112"/>
        <v/>
      </c>
      <c r="AD101" s="200" t="str">
        <f t="shared" si="113"/>
        <v/>
      </c>
      <c r="AE101" s="53" t="str">
        <f t="shared" si="177"/>
        <v/>
      </c>
      <c r="AF101" s="201" t="e">
        <f t="shared" si="114"/>
        <v>#VALUE!</v>
      </c>
      <c r="AG101" s="352" t="b">
        <f t="shared" si="179"/>
        <v>1</v>
      </c>
      <c r="AH101" s="352" t="b">
        <f t="shared" si="180"/>
        <v>0</v>
      </c>
      <c r="AI101" s="55" t="b">
        <f t="shared" si="175"/>
        <v>0</v>
      </c>
      <c r="AJ101" s="55" t="b">
        <f t="shared" si="176"/>
        <v>1</v>
      </c>
      <c r="AK101" s="55" t="b">
        <f>IF(AND(COUNTBLANK(E101:J101)=6,OR(AH102:$AH$123)),NOT(AH101))</f>
        <v>0</v>
      </c>
      <c r="AL101" s="55" t="str">
        <f t="shared" si="115"/>
        <v/>
      </c>
      <c r="AM101" s="55" t="b">
        <f t="shared" si="116"/>
        <v>1</v>
      </c>
      <c r="AN101" s="55" t="str">
        <f t="shared" si="117"/>
        <v/>
      </c>
      <c r="AO101" s="55" t="b">
        <f t="shared" si="178"/>
        <v>1</v>
      </c>
      <c r="AP101" s="353" t="str">
        <f t="shared" si="151"/>
        <v/>
      </c>
      <c r="AQ101" s="55" t="str">
        <f t="shared" si="118"/>
        <v/>
      </c>
      <c r="AR101" s="202">
        <f t="shared" si="152"/>
        <v>0</v>
      </c>
      <c r="AS101" s="202" t="str">
        <f t="shared" si="153"/>
        <v/>
      </c>
      <c r="AT101" s="656" t="str">
        <f t="shared" si="154"/>
        <v/>
      </c>
      <c r="AU101" s="656" t="str">
        <f t="shared" si="155"/>
        <v/>
      </c>
      <c r="AV101" s="656" t="str">
        <f t="shared" si="156"/>
        <v/>
      </c>
      <c r="AW101" s="842"/>
      <c r="AX101" s="844"/>
      <c r="AY101" s="487" t="str">
        <f t="shared" si="157"/>
        <v>n/a</v>
      </c>
      <c r="AZ101" s="483" t="b">
        <f t="shared" si="119"/>
        <v>0</v>
      </c>
      <c r="BA101" s="363" t="b">
        <f t="shared" si="120"/>
        <v>0</v>
      </c>
      <c r="BB101" s="363" t="b">
        <f t="shared" si="121"/>
        <v>0</v>
      </c>
      <c r="BC101" s="484" t="b">
        <f t="shared" si="122"/>
        <v>0</v>
      </c>
      <c r="BD101" s="483" t="b">
        <f t="shared" si="123"/>
        <v>0</v>
      </c>
      <c r="BE101" s="363" t="b">
        <f t="shared" si="124"/>
        <v>0</v>
      </c>
      <c r="BF101" s="484" t="b">
        <f t="shared" si="125"/>
        <v>0</v>
      </c>
      <c r="BG101" s="485" t="str">
        <f t="shared" si="158"/>
        <v/>
      </c>
      <c r="BH101" s="364" t="str">
        <f t="shared" si="159"/>
        <v/>
      </c>
      <c r="BI101" s="365" t="str">
        <f t="shared" si="160"/>
        <v/>
      </c>
      <c r="BJ101" s="366" t="str">
        <f t="shared" si="161"/>
        <v/>
      </c>
      <c r="BN101" s="90">
        <f t="shared" si="107"/>
        <v>78</v>
      </c>
      <c r="BO101" s="90" t="str">
        <f t="shared" si="126"/>
        <v>-</v>
      </c>
      <c r="BQ101" s="46"/>
      <c r="BR101" s="187"/>
      <c r="BS101" s="64"/>
      <c r="BT101" s="64"/>
      <c r="BU101" s="64"/>
      <c r="BV101" s="64"/>
      <c r="BW101" s="64"/>
      <c r="BX101" s="64"/>
      <c r="BY101" s="64"/>
      <c r="CA101" s="137">
        <f t="shared" si="162"/>
        <v>78</v>
      </c>
      <c r="CB101" s="394">
        <f t="shared" si="162"/>
        <v>0</v>
      </c>
      <c r="CC101" s="394">
        <f t="shared" si="163"/>
        <v>0</v>
      </c>
      <c r="CD101" s="354" t="str">
        <f t="shared" si="127"/>
        <v/>
      </c>
      <c r="CE101" s="355" t="str">
        <f t="shared" si="128"/>
        <v/>
      </c>
      <c r="CF101" s="356" t="str">
        <f t="shared" si="164"/>
        <v/>
      </c>
      <c r="CG101" s="357" t="str">
        <f t="shared" si="165"/>
        <v/>
      </c>
      <c r="CH101" s="357" t="str">
        <f t="shared" si="129"/>
        <v/>
      </c>
      <c r="CI101" s="357" t="str">
        <f t="shared" si="130"/>
        <v/>
      </c>
      <c r="CJ101" s="355" t="str">
        <f t="shared" si="166"/>
        <v/>
      </c>
      <c r="CK101" s="46"/>
      <c r="CL101" s="188"/>
      <c r="CM101" s="107"/>
      <c r="CN101" s="107"/>
      <c r="CO101" s="64"/>
      <c r="CP101" s="64"/>
      <c r="CT101" s="373" t="str">
        <f t="shared" si="167"/>
        <v>OK</v>
      </c>
      <c r="CU101" s="373" t="str">
        <f t="shared" si="168"/>
        <v>OK</v>
      </c>
      <c r="CV101" s="373" t="str">
        <f t="shared" si="169"/>
        <v>OK</v>
      </c>
      <c r="CW101" s="373" t="str">
        <f t="shared" si="170"/>
        <v>OK</v>
      </c>
      <c r="CX101" s="373" t="str">
        <f t="shared" si="171"/>
        <v>OK</v>
      </c>
      <c r="CY101" s="374" t="str">
        <f t="shared" si="131"/>
        <v>OK</v>
      </c>
      <c r="CZ101" s="373" t="str">
        <f t="shared" si="132"/>
        <v>OK</v>
      </c>
      <c r="DA101" s="373" t="str">
        <f t="shared" si="133"/>
        <v>OK</v>
      </c>
      <c r="DB101" s="373" t="str">
        <f t="shared" si="134"/>
        <v>OK</v>
      </c>
      <c r="DC101" s="373" t="str">
        <f t="shared" si="135"/>
        <v>OK</v>
      </c>
      <c r="DD101" s="373" t="str">
        <f t="shared" si="136"/>
        <v>OK</v>
      </c>
      <c r="DE101" s="373" t="str">
        <f t="shared" si="137"/>
        <v>OK</v>
      </c>
      <c r="DF101" s="374" t="str">
        <f t="shared" si="138"/>
        <v>OK</v>
      </c>
      <c r="DG101" s="373" t="str">
        <f t="shared" si="172"/>
        <v>OK</v>
      </c>
      <c r="DH101" s="373" t="str">
        <f t="shared" si="139"/>
        <v>OK</v>
      </c>
      <c r="DI101" s="373" t="str">
        <f t="shared" si="140"/>
        <v>OK</v>
      </c>
      <c r="DJ101" s="373" t="str">
        <f t="shared" si="141"/>
        <v>OK</v>
      </c>
      <c r="DK101" s="373" t="str">
        <f t="shared" si="142"/>
        <v>OK</v>
      </c>
      <c r="DL101" s="373" t="str">
        <f t="shared" si="143"/>
        <v>OK</v>
      </c>
      <c r="DM101" s="373" t="str">
        <f t="shared" si="144"/>
        <v>OK</v>
      </c>
      <c r="DN101" s="374" t="str">
        <f t="shared" si="145"/>
        <v>OK</v>
      </c>
      <c r="DO101" s="377">
        <f t="shared" si="173"/>
        <v>0</v>
      </c>
      <c r="DP101" s="376" t="str">
        <f t="shared" si="174"/>
        <v>OK</v>
      </c>
    </row>
    <row r="102" spans="2:120" hidden="1" x14ac:dyDescent="0.2">
      <c r="B102" s="105"/>
      <c r="C102" s="519" t="str">
        <f t="shared" si="146"/>
        <v>-</v>
      </c>
      <c r="D102" s="522">
        <f t="shared" si="106"/>
        <v>79</v>
      </c>
      <c r="E102" s="529"/>
      <c r="F102" s="456"/>
      <c r="G102" s="454"/>
      <c r="H102" s="112"/>
      <c r="I102" s="455"/>
      <c r="J102" s="542"/>
      <c r="K102" s="259"/>
      <c r="L102" s="532"/>
      <c r="M102" s="491"/>
      <c r="N102" s="492"/>
      <c r="O102" s="493"/>
      <c r="P102" s="610"/>
      <c r="Q102" s="463"/>
      <c r="R102" s="492"/>
      <c r="S102" s="493"/>
      <c r="T102" s="671" t="str">
        <f t="shared" si="108"/>
        <v/>
      </c>
      <c r="U102" s="658" t="str">
        <f t="shared" si="108"/>
        <v/>
      </c>
      <c r="V102" s="150" t="str">
        <f t="shared" si="109"/>
        <v/>
      </c>
      <c r="W102" s="53" t="str">
        <f t="shared" si="110"/>
        <v/>
      </c>
      <c r="X102" s="54" t="b">
        <f t="shared" si="147"/>
        <v>0</v>
      </c>
      <c r="Y102" s="54" t="b">
        <f t="shared" si="148"/>
        <v>0</v>
      </c>
      <c r="Z102" s="54" t="b">
        <f t="shared" si="149"/>
        <v>0</v>
      </c>
      <c r="AA102" s="53" t="str">
        <f t="shared" si="150"/>
        <v/>
      </c>
      <c r="AB102" s="54" t="str">
        <f t="shared" si="111"/>
        <v/>
      </c>
      <c r="AC102" s="53" t="str">
        <f t="shared" si="112"/>
        <v/>
      </c>
      <c r="AD102" s="200" t="str">
        <f t="shared" si="113"/>
        <v/>
      </c>
      <c r="AE102" s="53" t="str">
        <f t="shared" si="177"/>
        <v/>
      </c>
      <c r="AF102" s="201" t="e">
        <f t="shared" si="114"/>
        <v>#VALUE!</v>
      </c>
      <c r="AG102" s="352" t="b">
        <f t="shared" si="179"/>
        <v>1</v>
      </c>
      <c r="AH102" s="352" t="b">
        <f t="shared" si="180"/>
        <v>0</v>
      </c>
      <c r="AI102" s="55" t="b">
        <f t="shared" si="175"/>
        <v>0</v>
      </c>
      <c r="AJ102" s="55" t="b">
        <f t="shared" si="176"/>
        <v>1</v>
      </c>
      <c r="AK102" s="55" t="b">
        <f>IF(AND(COUNTBLANK(E102:J102)=6,OR(AH103:$AH$123)),NOT(AH102))</f>
        <v>0</v>
      </c>
      <c r="AL102" s="55" t="str">
        <f t="shared" si="115"/>
        <v/>
      </c>
      <c r="AM102" s="55" t="b">
        <f t="shared" si="116"/>
        <v>1</v>
      </c>
      <c r="AN102" s="55" t="str">
        <f t="shared" si="117"/>
        <v/>
      </c>
      <c r="AO102" s="55" t="b">
        <f t="shared" si="178"/>
        <v>1</v>
      </c>
      <c r="AP102" s="353" t="str">
        <f t="shared" si="151"/>
        <v/>
      </c>
      <c r="AQ102" s="55" t="str">
        <f t="shared" si="118"/>
        <v/>
      </c>
      <c r="AR102" s="202">
        <f t="shared" si="152"/>
        <v>0</v>
      </c>
      <c r="AS102" s="202" t="str">
        <f t="shared" si="153"/>
        <v/>
      </c>
      <c r="AT102" s="656" t="str">
        <f t="shared" si="154"/>
        <v/>
      </c>
      <c r="AU102" s="656" t="str">
        <f t="shared" si="155"/>
        <v/>
      </c>
      <c r="AV102" s="656" t="str">
        <f t="shared" si="156"/>
        <v/>
      </c>
      <c r="AW102" s="842"/>
      <c r="AX102" s="844"/>
      <c r="AY102" s="487" t="str">
        <f t="shared" si="157"/>
        <v>n/a</v>
      </c>
      <c r="AZ102" s="483" t="b">
        <f t="shared" si="119"/>
        <v>0</v>
      </c>
      <c r="BA102" s="363" t="b">
        <f t="shared" si="120"/>
        <v>0</v>
      </c>
      <c r="BB102" s="363" t="b">
        <f t="shared" si="121"/>
        <v>0</v>
      </c>
      <c r="BC102" s="484" t="b">
        <f t="shared" si="122"/>
        <v>0</v>
      </c>
      <c r="BD102" s="483" t="b">
        <f t="shared" si="123"/>
        <v>0</v>
      </c>
      <c r="BE102" s="363" t="b">
        <f t="shared" si="124"/>
        <v>0</v>
      </c>
      <c r="BF102" s="484" t="b">
        <f t="shared" si="125"/>
        <v>0</v>
      </c>
      <c r="BG102" s="485" t="str">
        <f t="shared" si="158"/>
        <v/>
      </c>
      <c r="BH102" s="364" t="str">
        <f t="shared" si="159"/>
        <v/>
      </c>
      <c r="BI102" s="365" t="str">
        <f t="shared" si="160"/>
        <v/>
      </c>
      <c r="BJ102" s="366" t="str">
        <f t="shared" si="161"/>
        <v/>
      </c>
      <c r="BN102" s="90">
        <f t="shared" si="107"/>
        <v>79</v>
      </c>
      <c r="BO102" s="90" t="str">
        <f t="shared" si="126"/>
        <v>-</v>
      </c>
      <c r="BQ102" s="46"/>
      <c r="BR102" s="187"/>
      <c r="BS102" s="64"/>
      <c r="BT102" s="64"/>
      <c r="BU102" s="64"/>
      <c r="BV102" s="64"/>
      <c r="BW102" s="64"/>
      <c r="BX102" s="64"/>
      <c r="BY102" s="64"/>
      <c r="CA102" s="137">
        <f t="shared" si="162"/>
        <v>79</v>
      </c>
      <c r="CB102" s="394">
        <f t="shared" si="162"/>
        <v>0</v>
      </c>
      <c r="CC102" s="394">
        <f t="shared" si="163"/>
        <v>0</v>
      </c>
      <c r="CD102" s="354" t="str">
        <f t="shared" si="127"/>
        <v/>
      </c>
      <c r="CE102" s="355" t="str">
        <f t="shared" si="128"/>
        <v/>
      </c>
      <c r="CF102" s="356" t="str">
        <f t="shared" si="164"/>
        <v/>
      </c>
      <c r="CG102" s="357" t="str">
        <f t="shared" si="165"/>
        <v/>
      </c>
      <c r="CH102" s="357" t="str">
        <f t="shared" si="129"/>
        <v/>
      </c>
      <c r="CI102" s="357" t="str">
        <f t="shared" si="130"/>
        <v/>
      </c>
      <c r="CJ102" s="355" t="str">
        <f t="shared" si="166"/>
        <v/>
      </c>
      <c r="CK102" s="46"/>
      <c r="CL102" s="188"/>
      <c r="CM102" s="107"/>
      <c r="CN102" s="107"/>
      <c r="CO102" s="64"/>
      <c r="CP102" s="64"/>
      <c r="CT102" s="373" t="str">
        <f t="shared" si="167"/>
        <v>OK</v>
      </c>
      <c r="CU102" s="373" t="str">
        <f t="shared" si="168"/>
        <v>OK</v>
      </c>
      <c r="CV102" s="373" t="str">
        <f t="shared" si="169"/>
        <v>OK</v>
      </c>
      <c r="CW102" s="373" t="str">
        <f t="shared" si="170"/>
        <v>OK</v>
      </c>
      <c r="CX102" s="373" t="str">
        <f t="shared" si="171"/>
        <v>OK</v>
      </c>
      <c r="CY102" s="374" t="str">
        <f t="shared" si="131"/>
        <v>OK</v>
      </c>
      <c r="CZ102" s="373" t="str">
        <f t="shared" si="132"/>
        <v>OK</v>
      </c>
      <c r="DA102" s="373" t="str">
        <f t="shared" si="133"/>
        <v>OK</v>
      </c>
      <c r="DB102" s="373" t="str">
        <f t="shared" si="134"/>
        <v>OK</v>
      </c>
      <c r="DC102" s="373" t="str">
        <f t="shared" si="135"/>
        <v>OK</v>
      </c>
      <c r="DD102" s="373" t="str">
        <f t="shared" si="136"/>
        <v>OK</v>
      </c>
      <c r="DE102" s="373" t="str">
        <f t="shared" si="137"/>
        <v>OK</v>
      </c>
      <c r="DF102" s="374" t="str">
        <f t="shared" si="138"/>
        <v>OK</v>
      </c>
      <c r="DG102" s="373" t="str">
        <f t="shared" si="172"/>
        <v>OK</v>
      </c>
      <c r="DH102" s="373" t="str">
        <f t="shared" si="139"/>
        <v>OK</v>
      </c>
      <c r="DI102" s="373" t="str">
        <f t="shared" si="140"/>
        <v>OK</v>
      </c>
      <c r="DJ102" s="373" t="str">
        <f t="shared" si="141"/>
        <v>OK</v>
      </c>
      <c r="DK102" s="373" t="str">
        <f t="shared" si="142"/>
        <v>OK</v>
      </c>
      <c r="DL102" s="373" t="str">
        <f t="shared" si="143"/>
        <v>OK</v>
      </c>
      <c r="DM102" s="373" t="str">
        <f t="shared" si="144"/>
        <v>OK</v>
      </c>
      <c r="DN102" s="374" t="str">
        <f t="shared" si="145"/>
        <v>OK</v>
      </c>
      <c r="DO102" s="377">
        <f t="shared" si="173"/>
        <v>0</v>
      </c>
      <c r="DP102" s="376" t="str">
        <f t="shared" si="174"/>
        <v>OK</v>
      </c>
    </row>
    <row r="103" spans="2:120" hidden="1" x14ac:dyDescent="0.2">
      <c r="B103" s="105"/>
      <c r="C103" s="519" t="str">
        <f t="shared" si="146"/>
        <v>-</v>
      </c>
      <c r="D103" s="522">
        <f t="shared" si="106"/>
        <v>80</v>
      </c>
      <c r="E103" s="529"/>
      <c r="F103" s="456"/>
      <c r="G103" s="454"/>
      <c r="H103" s="112"/>
      <c r="I103" s="455"/>
      <c r="J103" s="542"/>
      <c r="K103" s="259"/>
      <c r="L103" s="532"/>
      <c r="M103" s="491"/>
      <c r="N103" s="492"/>
      <c r="O103" s="493"/>
      <c r="P103" s="610"/>
      <c r="Q103" s="463"/>
      <c r="R103" s="492"/>
      <c r="S103" s="493"/>
      <c r="T103" s="671" t="str">
        <f t="shared" si="108"/>
        <v/>
      </c>
      <c r="U103" s="658" t="str">
        <f t="shared" si="108"/>
        <v/>
      </c>
      <c r="V103" s="150" t="str">
        <f t="shared" si="109"/>
        <v/>
      </c>
      <c r="W103" s="53" t="str">
        <f t="shared" si="110"/>
        <v/>
      </c>
      <c r="X103" s="54" t="b">
        <f t="shared" si="147"/>
        <v>0</v>
      </c>
      <c r="Y103" s="54" t="b">
        <f t="shared" si="148"/>
        <v>0</v>
      </c>
      <c r="Z103" s="54" t="b">
        <f t="shared" si="149"/>
        <v>0</v>
      </c>
      <c r="AA103" s="53" t="str">
        <f t="shared" si="150"/>
        <v/>
      </c>
      <c r="AB103" s="54" t="str">
        <f t="shared" si="111"/>
        <v/>
      </c>
      <c r="AC103" s="53" t="str">
        <f t="shared" si="112"/>
        <v/>
      </c>
      <c r="AD103" s="200" t="str">
        <f t="shared" si="113"/>
        <v/>
      </c>
      <c r="AE103" s="53" t="str">
        <f t="shared" si="177"/>
        <v/>
      </c>
      <c r="AF103" s="201" t="e">
        <f t="shared" si="114"/>
        <v>#VALUE!</v>
      </c>
      <c r="AG103" s="352" t="b">
        <f t="shared" si="179"/>
        <v>1</v>
      </c>
      <c r="AH103" s="352" t="b">
        <f t="shared" si="180"/>
        <v>0</v>
      </c>
      <c r="AI103" s="55" t="b">
        <f t="shared" si="175"/>
        <v>0</v>
      </c>
      <c r="AJ103" s="55" t="b">
        <f t="shared" si="176"/>
        <v>1</v>
      </c>
      <c r="AK103" s="55" t="b">
        <f>IF(AND(COUNTBLANK(E103:J103)=6,OR(AH104:$AH$123)),NOT(AH103))</f>
        <v>0</v>
      </c>
      <c r="AL103" s="55" t="str">
        <f t="shared" si="115"/>
        <v/>
      </c>
      <c r="AM103" s="55" t="b">
        <f t="shared" si="116"/>
        <v>1</v>
      </c>
      <c r="AN103" s="55" t="str">
        <f t="shared" si="117"/>
        <v/>
      </c>
      <c r="AO103" s="55" t="b">
        <f t="shared" si="178"/>
        <v>1</v>
      </c>
      <c r="AP103" s="353" t="str">
        <f t="shared" si="151"/>
        <v/>
      </c>
      <c r="AQ103" s="55" t="str">
        <f t="shared" si="118"/>
        <v/>
      </c>
      <c r="AR103" s="202">
        <f t="shared" si="152"/>
        <v>0</v>
      </c>
      <c r="AS103" s="202" t="str">
        <f t="shared" si="153"/>
        <v/>
      </c>
      <c r="AT103" s="656" t="str">
        <f t="shared" si="154"/>
        <v/>
      </c>
      <c r="AU103" s="656" t="str">
        <f t="shared" si="155"/>
        <v/>
      </c>
      <c r="AV103" s="656" t="str">
        <f t="shared" si="156"/>
        <v/>
      </c>
      <c r="AW103" s="842"/>
      <c r="AX103" s="844"/>
      <c r="AY103" s="487" t="str">
        <f t="shared" si="157"/>
        <v>n/a</v>
      </c>
      <c r="AZ103" s="483" t="b">
        <f t="shared" si="119"/>
        <v>0</v>
      </c>
      <c r="BA103" s="363" t="b">
        <f t="shared" si="120"/>
        <v>0</v>
      </c>
      <c r="BB103" s="363" t="b">
        <f t="shared" si="121"/>
        <v>0</v>
      </c>
      <c r="BC103" s="484" t="b">
        <f t="shared" si="122"/>
        <v>0</v>
      </c>
      <c r="BD103" s="483" t="b">
        <f t="shared" si="123"/>
        <v>0</v>
      </c>
      <c r="BE103" s="363" t="b">
        <f t="shared" si="124"/>
        <v>0</v>
      </c>
      <c r="BF103" s="484" t="b">
        <f t="shared" si="125"/>
        <v>0</v>
      </c>
      <c r="BG103" s="485" t="str">
        <f t="shared" si="158"/>
        <v/>
      </c>
      <c r="BH103" s="364" t="str">
        <f t="shared" si="159"/>
        <v/>
      </c>
      <c r="BI103" s="365" t="str">
        <f t="shared" si="160"/>
        <v/>
      </c>
      <c r="BJ103" s="366" t="str">
        <f t="shared" si="161"/>
        <v/>
      </c>
      <c r="BN103" s="90">
        <f t="shared" si="107"/>
        <v>80</v>
      </c>
      <c r="BO103" s="90" t="str">
        <f t="shared" si="126"/>
        <v>-</v>
      </c>
      <c r="BQ103" s="46"/>
      <c r="BR103" s="187"/>
      <c r="BS103" s="64"/>
      <c r="BT103" s="64"/>
      <c r="BU103" s="64"/>
      <c r="BV103" s="64"/>
      <c r="BW103" s="64"/>
      <c r="BX103" s="64"/>
      <c r="BY103" s="64"/>
      <c r="CA103" s="137">
        <f t="shared" si="162"/>
        <v>80</v>
      </c>
      <c r="CB103" s="394">
        <f t="shared" si="162"/>
        <v>0</v>
      </c>
      <c r="CC103" s="394">
        <f t="shared" si="163"/>
        <v>0</v>
      </c>
      <c r="CD103" s="354" t="str">
        <f t="shared" si="127"/>
        <v/>
      </c>
      <c r="CE103" s="355" t="str">
        <f t="shared" si="128"/>
        <v/>
      </c>
      <c r="CF103" s="356" t="str">
        <f t="shared" si="164"/>
        <v/>
      </c>
      <c r="CG103" s="357" t="str">
        <f t="shared" si="165"/>
        <v/>
      </c>
      <c r="CH103" s="357" t="str">
        <f t="shared" si="129"/>
        <v/>
      </c>
      <c r="CI103" s="357" t="str">
        <f t="shared" si="130"/>
        <v/>
      </c>
      <c r="CJ103" s="355" t="str">
        <f t="shared" si="166"/>
        <v/>
      </c>
      <c r="CK103" s="46"/>
      <c r="CL103" s="188"/>
      <c r="CM103" s="107"/>
      <c r="CN103" s="107"/>
      <c r="CO103" s="64"/>
      <c r="CP103" s="64"/>
      <c r="CT103" s="373" t="str">
        <f t="shared" si="167"/>
        <v>OK</v>
      </c>
      <c r="CU103" s="373" t="str">
        <f t="shared" si="168"/>
        <v>OK</v>
      </c>
      <c r="CV103" s="373" t="str">
        <f t="shared" si="169"/>
        <v>OK</v>
      </c>
      <c r="CW103" s="373" t="str">
        <f t="shared" si="170"/>
        <v>OK</v>
      </c>
      <c r="CX103" s="373" t="str">
        <f t="shared" si="171"/>
        <v>OK</v>
      </c>
      <c r="CY103" s="374" t="str">
        <f t="shared" si="131"/>
        <v>OK</v>
      </c>
      <c r="CZ103" s="373" t="str">
        <f t="shared" si="132"/>
        <v>OK</v>
      </c>
      <c r="DA103" s="373" t="str">
        <f t="shared" si="133"/>
        <v>OK</v>
      </c>
      <c r="DB103" s="373" t="str">
        <f t="shared" si="134"/>
        <v>OK</v>
      </c>
      <c r="DC103" s="373" t="str">
        <f t="shared" si="135"/>
        <v>OK</v>
      </c>
      <c r="DD103" s="373" t="str">
        <f t="shared" si="136"/>
        <v>OK</v>
      </c>
      <c r="DE103" s="373" t="str">
        <f t="shared" si="137"/>
        <v>OK</v>
      </c>
      <c r="DF103" s="374" t="str">
        <f t="shared" si="138"/>
        <v>OK</v>
      </c>
      <c r="DG103" s="373" t="str">
        <f t="shared" si="172"/>
        <v>OK</v>
      </c>
      <c r="DH103" s="373" t="str">
        <f t="shared" si="139"/>
        <v>OK</v>
      </c>
      <c r="DI103" s="373" t="str">
        <f t="shared" si="140"/>
        <v>OK</v>
      </c>
      <c r="DJ103" s="373" t="str">
        <f t="shared" si="141"/>
        <v>OK</v>
      </c>
      <c r="DK103" s="373" t="str">
        <f t="shared" si="142"/>
        <v>OK</v>
      </c>
      <c r="DL103" s="373" t="str">
        <f t="shared" si="143"/>
        <v>OK</v>
      </c>
      <c r="DM103" s="373" t="str">
        <f t="shared" si="144"/>
        <v>OK</v>
      </c>
      <c r="DN103" s="374" t="str">
        <f t="shared" si="145"/>
        <v>OK</v>
      </c>
      <c r="DO103" s="377">
        <f t="shared" si="173"/>
        <v>0</v>
      </c>
      <c r="DP103" s="376" t="str">
        <f t="shared" si="174"/>
        <v>OK</v>
      </c>
    </row>
    <row r="104" spans="2:120" hidden="1" x14ac:dyDescent="0.2">
      <c r="B104" s="105"/>
      <c r="C104" s="519" t="str">
        <f t="shared" si="146"/>
        <v>-</v>
      </c>
      <c r="D104" s="522">
        <f t="shared" si="106"/>
        <v>81</v>
      </c>
      <c r="E104" s="529"/>
      <c r="F104" s="456"/>
      <c r="G104" s="454"/>
      <c r="H104" s="112"/>
      <c r="I104" s="455"/>
      <c r="J104" s="542"/>
      <c r="K104" s="259"/>
      <c r="L104" s="532"/>
      <c r="M104" s="491"/>
      <c r="N104" s="492"/>
      <c r="O104" s="493"/>
      <c r="P104" s="610"/>
      <c r="Q104" s="463"/>
      <c r="R104" s="492"/>
      <c r="S104" s="493"/>
      <c r="T104" s="671" t="str">
        <f t="shared" si="108"/>
        <v/>
      </c>
      <c r="U104" s="658" t="str">
        <f t="shared" si="108"/>
        <v/>
      </c>
      <c r="V104" s="150" t="str">
        <f t="shared" si="109"/>
        <v/>
      </c>
      <c r="W104" s="53" t="str">
        <f t="shared" si="110"/>
        <v/>
      </c>
      <c r="X104" s="54" t="b">
        <f t="shared" si="147"/>
        <v>0</v>
      </c>
      <c r="Y104" s="54" t="b">
        <f t="shared" si="148"/>
        <v>0</v>
      </c>
      <c r="Z104" s="54" t="b">
        <f t="shared" si="149"/>
        <v>0</v>
      </c>
      <c r="AA104" s="53" t="str">
        <f t="shared" si="150"/>
        <v/>
      </c>
      <c r="AB104" s="54" t="str">
        <f t="shared" si="111"/>
        <v/>
      </c>
      <c r="AC104" s="53" t="str">
        <f t="shared" si="112"/>
        <v/>
      </c>
      <c r="AD104" s="200" t="str">
        <f t="shared" si="113"/>
        <v/>
      </c>
      <c r="AE104" s="53" t="str">
        <f t="shared" si="177"/>
        <v/>
      </c>
      <c r="AF104" s="201" t="e">
        <f t="shared" si="114"/>
        <v>#VALUE!</v>
      </c>
      <c r="AG104" s="352" t="b">
        <f t="shared" si="179"/>
        <v>1</v>
      </c>
      <c r="AH104" s="352" t="b">
        <f t="shared" si="180"/>
        <v>0</v>
      </c>
      <c r="AI104" s="55" t="b">
        <f t="shared" si="175"/>
        <v>0</v>
      </c>
      <c r="AJ104" s="55" t="b">
        <f t="shared" si="176"/>
        <v>1</v>
      </c>
      <c r="AK104" s="55" t="b">
        <f>IF(AND(COUNTBLANK(E104:J104)=6,OR(AH105:$AH$123)),NOT(AH104))</f>
        <v>0</v>
      </c>
      <c r="AL104" s="55" t="str">
        <f t="shared" si="115"/>
        <v/>
      </c>
      <c r="AM104" s="55" t="b">
        <f t="shared" si="116"/>
        <v>1</v>
      </c>
      <c r="AN104" s="55" t="str">
        <f t="shared" si="117"/>
        <v/>
      </c>
      <c r="AO104" s="55" t="b">
        <f t="shared" si="178"/>
        <v>1</v>
      </c>
      <c r="AP104" s="353" t="str">
        <f t="shared" si="151"/>
        <v/>
      </c>
      <c r="AQ104" s="55" t="str">
        <f t="shared" si="118"/>
        <v/>
      </c>
      <c r="AR104" s="202">
        <f t="shared" si="152"/>
        <v>0</v>
      </c>
      <c r="AS104" s="202" t="str">
        <f t="shared" si="153"/>
        <v/>
      </c>
      <c r="AT104" s="656" t="str">
        <f t="shared" si="154"/>
        <v/>
      </c>
      <c r="AU104" s="656" t="str">
        <f t="shared" si="155"/>
        <v/>
      </c>
      <c r="AV104" s="656" t="str">
        <f t="shared" si="156"/>
        <v/>
      </c>
      <c r="AW104" s="842"/>
      <c r="AX104" s="844"/>
      <c r="AY104" s="487" t="str">
        <f t="shared" si="157"/>
        <v>n/a</v>
      </c>
      <c r="AZ104" s="483" t="b">
        <f t="shared" si="119"/>
        <v>0</v>
      </c>
      <c r="BA104" s="363" t="b">
        <f t="shared" si="120"/>
        <v>0</v>
      </c>
      <c r="BB104" s="363" t="b">
        <f t="shared" si="121"/>
        <v>0</v>
      </c>
      <c r="BC104" s="484" t="b">
        <f t="shared" si="122"/>
        <v>0</v>
      </c>
      <c r="BD104" s="483" t="b">
        <f t="shared" si="123"/>
        <v>0</v>
      </c>
      <c r="BE104" s="363" t="b">
        <f t="shared" si="124"/>
        <v>0</v>
      </c>
      <c r="BF104" s="484" t="b">
        <f t="shared" si="125"/>
        <v>0</v>
      </c>
      <c r="BG104" s="485" t="str">
        <f t="shared" si="158"/>
        <v/>
      </c>
      <c r="BH104" s="364" t="str">
        <f t="shared" si="159"/>
        <v/>
      </c>
      <c r="BI104" s="365" t="str">
        <f t="shared" si="160"/>
        <v/>
      </c>
      <c r="BJ104" s="366" t="str">
        <f t="shared" si="161"/>
        <v/>
      </c>
      <c r="BN104" s="90">
        <f t="shared" si="107"/>
        <v>81</v>
      </c>
      <c r="BO104" s="90" t="str">
        <f t="shared" si="126"/>
        <v>-</v>
      </c>
      <c r="BQ104" s="46"/>
      <c r="BR104" s="187"/>
      <c r="BS104" s="64"/>
      <c r="BT104" s="64"/>
      <c r="BU104" s="64"/>
      <c r="BV104" s="64"/>
      <c r="BW104" s="64"/>
      <c r="BX104" s="64"/>
      <c r="BY104" s="64"/>
      <c r="CA104" s="137">
        <f t="shared" si="162"/>
        <v>81</v>
      </c>
      <c r="CB104" s="394">
        <f t="shared" si="162"/>
        <v>0</v>
      </c>
      <c r="CC104" s="394">
        <f t="shared" si="163"/>
        <v>0</v>
      </c>
      <c r="CD104" s="354" t="str">
        <f t="shared" si="127"/>
        <v/>
      </c>
      <c r="CE104" s="355" t="str">
        <f t="shared" si="128"/>
        <v/>
      </c>
      <c r="CF104" s="356" t="str">
        <f t="shared" si="164"/>
        <v/>
      </c>
      <c r="CG104" s="357" t="str">
        <f t="shared" si="165"/>
        <v/>
      </c>
      <c r="CH104" s="357" t="str">
        <f t="shared" si="129"/>
        <v/>
      </c>
      <c r="CI104" s="357" t="str">
        <f t="shared" si="130"/>
        <v/>
      </c>
      <c r="CJ104" s="355" t="str">
        <f t="shared" si="166"/>
        <v/>
      </c>
      <c r="CK104" s="46"/>
      <c r="CL104" s="188"/>
      <c r="CM104" s="107"/>
      <c r="CN104" s="107"/>
      <c r="CO104" s="64"/>
      <c r="CP104" s="64"/>
      <c r="CT104" s="373" t="str">
        <f t="shared" si="167"/>
        <v>OK</v>
      </c>
      <c r="CU104" s="373" t="str">
        <f t="shared" si="168"/>
        <v>OK</v>
      </c>
      <c r="CV104" s="373" t="str">
        <f t="shared" si="169"/>
        <v>OK</v>
      </c>
      <c r="CW104" s="373" t="str">
        <f t="shared" si="170"/>
        <v>OK</v>
      </c>
      <c r="CX104" s="373" t="str">
        <f t="shared" si="171"/>
        <v>OK</v>
      </c>
      <c r="CY104" s="374" t="str">
        <f t="shared" si="131"/>
        <v>OK</v>
      </c>
      <c r="CZ104" s="373" t="str">
        <f t="shared" si="132"/>
        <v>OK</v>
      </c>
      <c r="DA104" s="373" t="str">
        <f t="shared" si="133"/>
        <v>OK</v>
      </c>
      <c r="DB104" s="373" t="str">
        <f t="shared" si="134"/>
        <v>OK</v>
      </c>
      <c r="DC104" s="373" t="str">
        <f t="shared" si="135"/>
        <v>OK</v>
      </c>
      <c r="DD104" s="373" t="str">
        <f t="shared" si="136"/>
        <v>OK</v>
      </c>
      <c r="DE104" s="373" t="str">
        <f t="shared" si="137"/>
        <v>OK</v>
      </c>
      <c r="DF104" s="374" t="str">
        <f t="shared" si="138"/>
        <v>OK</v>
      </c>
      <c r="DG104" s="373" t="str">
        <f t="shared" si="172"/>
        <v>OK</v>
      </c>
      <c r="DH104" s="373" t="str">
        <f t="shared" si="139"/>
        <v>OK</v>
      </c>
      <c r="DI104" s="373" t="str">
        <f t="shared" si="140"/>
        <v>OK</v>
      </c>
      <c r="DJ104" s="373" t="str">
        <f t="shared" si="141"/>
        <v>OK</v>
      </c>
      <c r="DK104" s="373" t="str">
        <f t="shared" si="142"/>
        <v>OK</v>
      </c>
      <c r="DL104" s="373" t="str">
        <f t="shared" si="143"/>
        <v>OK</v>
      </c>
      <c r="DM104" s="373" t="str">
        <f t="shared" si="144"/>
        <v>OK</v>
      </c>
      <c r="DN104" s="374" t="str">
        <f t="shared" si="145"/>
        <v>OK</v>
      </c>
      <c r="DO104" s="377">
        <f t="shared" si="173"/>
        <v>0</v>
      </c>
      <c r="DP104" s="376" t="str">
        <f t="shared" si="174"/>
        <v>OK</v>
      </c>
    </row>
    <row r="105" spans="2:120" hidden="1" x14ac:dyDescent="0.2">
      <c r="B105" s="105"/>
      <c r="C105" s="519" t="str">
        <f t="shared" si="146"/>
        <v>-</v>
      </c>
      <c r="D105" s="524">
        <f t="shared" si="106"/>
        <v>82</v>
      </c>
      <c r="E105" s="529"/>
      <c r="F105" s="456"/>
      <c r="G105" s="454"/>
      <c r="H105" s="112"/>
      <c r="I105" s="455"/>
      <c r="J105" s="542"/>
      <c r="K105" s="259"/>
      <c r="L105" s="532"/>
      <c r="M105" s="491"/>
      <c r="N105" s="492"/>
      <c r="O105" s="493"/>
      <c r="P105" s="610"/>
      <c r="Q105" s="463"/>
      <c r="R105" s="492"/>
      <c r="S105" s="493"/>
      <c r="T105" s="671" t="str">
        <f t="shared" si="108"/>
        <v/>
      </c>
      <c r="U105" s="658" t="str">
        <f t="shared" si="108"/>
        <v/>
      </c>
      <c r="V105" s="150" t="str">
        <f t="shared" si="109"/>
        <v/>
      </c>
      <c r="W105" s="53" t="str">
        <f t="shared" si="110"/>
        <v/>
      </c>
      <c r="X105" s="54" t="b">
        <f t="shared" si="147"/>
        <v>0</v>
      </c>
      <c r="Y105" s="54" t="b">
        <f t="shared" si="148"/>
        <v>0</v>
      </c>
      <c r="Z105" s="54" t="b">
        <f t="shared" si="149"/>
        <v>0</v>
      </c>
      <c r="AA105" s="53" t="str">
        <f t="shared" si="150"/>
        <v/>
      </c>
      <c r="AB105" s="54" t="str">
        <f t="shared" si="111"/>
        <v/>
      </c>
      <c r="AC105" s="53" t="str">
        <f t="shared" si="112"/>
        <v/>
      </c>
      <c r="AD105" s="200" t="str">
        <f t="shared" si="113"/>
        <v/>
      </c>
      <c r="AE105" s="53" t="str">
        <f t="shared" si="177"/>
        <v/>
      </c>
      <c r="AF105" s="201" t="e">
        <f t="shared" si="114"/>
        <v>#VALUE!</v>
      </c>
      <c r="AG105" s="352" t="b">
        <f t="shared" si="179"/>
        <v>1</v>
      </c>
      <c r="AH105" s="352" t="b">
        <f t="shared" si="180"/>
        <v>0</v>
      </c>
      <c r="AI105" s="55" t="b">
        <f t="shared" si="175"/>
        <v>0</v>
      </c>
      <c r="AJ105" s="55" t="b">
        <f t="shared" si="176"/>
        <v>1</v>
      </c>
      <c r="AK105" s="55" t="b">
        <f>IF(AND(COUNTBLANK(E105:J105)=6,OR(AH106:$AH$123)),NOT(AH105))</f>
        <v>0</v>
      </c>
      <c r="AL105" s="55" t="str">
        <f t="shared" si="115"/>
        <v/>
      </c>
      <c r="AM105" s="55" t="b">
        <f t="shared" si="116"/>
        <v>1</v>
      </c>
      <c r="AN105" s="55" t="str">
        <f t="shared" si="117"/>
        <v/>
      </c>
      <c r="AO105" s="55" t="b">
        <f t="shared" si="178"/>
        <v>1</v>
      </c>
      <c r="AP105" s="353" t="str">
        <f t="shared" si="151"/>
        <v/>
      </c>
      <c r="AQ105" s="55" t="str">
        <f t="shared" si="118"/>
        <v/>
      </c>
      <c r="AR105" s="202">
        <f t="shared" si="152"/>
        <v>0</v>
      </c>
      <c r="AS105" s="202" t="str">
        <f t="shared" si="153"/>
        <v/>
      </c>
      <c r="AT105" s="656" t="str">
        <f t="shared" si="154"/>
        <v/>
      </c>
      <c r="AU105" s="656" t="str">
        <f t="shared" si="155"/>
        <v/>
      </c>
      <c r="AV105" s="656" t="str">
        <f t="shared" si="156"/>
        <v/>
      </c>
      <c r="AW105" s="842"/>
      <c r="AX105" s="844"/>
      <c r="AY105" s="487" t="str">
        <f t="shared" si="157"/>
        <v>n/a</v>
      </c>
      <c r="AZ105" s="483" t="b">
        <f t="shared" si="119"/>
        <v>0</v>
      </c>
      <c r="BA105" s="363" t="b">
        <f t="shared" si="120"/>
        <v>0</v>
      </c>
      <c r="BB105" s="363" t="b">
        <f t="shared" si="121"/>
        <v>0</v>
      </c>
      <c r="BC105" s="484" t="b">
        <f t="shared" si="122"/>
        <v>0</v>
      </c>
      <c r="BD105" s="483" t="b">
        <f t="shared" si="123"/>
        <v>0</v>
      </c>
      <c r="BE105" s="363" t="b">
        <f t="shared" si="124"/>
        <v>0</v>
      </c>
      <c r="BF105" s="484" t="b">
        <f t="shared" si="125"/>
        <v>0</v>
      </c>
      <c r="BG105" s="485" t="str">
        <f t="shared" si="158"/>
        <v/>
      </c>
      <c r="BH105" s="364" t="str">
        <f t="shared" si="159"/>
        <v/>
      </c>
      <c r="BI105" s="365" t="str">
        <f t="shared" si="160"/>
        <v/>
      </c>
      <c r="BJ105" s="366" t="str">
        <f t="shared" si="161"/>
        <v/>
      </c>
      <c r="BN105" s="90">
        <f t="shared" si="107"/>
        <v>82</v>
      </c>
      <c r="BO105" s="90" t="str">
        <f t="shared" si="126"/>
        <v>-</v>
      </c>
      <c r="BQ105" s="46"/>
      <c r="BR105" s="187"/>
      <c r="BS105" s="64"/>
      <c r="BT105" s="64"/>
      <c r="BU105" s="64"/>
      <c r="BV105" s="64"/>
      <c r="BW105" s="64"/>
      <c r="BX105" s="64"/>
      <c r="BY105" s="64"/>
      <c r="CA105" s="137">
        <f t="shared" si="162"/>
        <v>82</v>
      </c>
      <c r="CB105" s="394">
        <f t="shared" si="162"/>
        <v>0</v>
      </c>
      <c r="CC105" s="394">
        <f t="shared" si="163"/>
        <v>0</v>
      </c>
      <c r="CD105" s="354" t="str">
        <f t="shared" si="127"/>
        <v/>
      </c>
      <c r="CE105" s="355" t="str">
        <f t="shared" si="128"/>
        <v/>
      </c>
      <c r="CF105" s="356" t="str">
        <f t="shared" si="164"/>
        <v/>
      </c>
      <c r="CG105" s="357" t="str">
        <f t="shared" si="165"/>
        <v/>
      </c>
      <c r="CH105" s="357" t="str">
        <f t="shared" si="129"/>
        <v/>
      </c>
      <c r="CI105" s="357" t="str">
        <f t="shared" si="130"/>
        <v/>
      </c>
      <c r="CJ105" s="355" t="str">
        <f t="shared" si="166"/>
        <v/>
      </c>
      <c r="CK105" s="46"/>
      <c r="CL105" s="188"/>
      <c r="CM105" s="107"/>
      <c r="CN105" s="107"/>
      <c r="CO105" s="64"/>
      <c r="CP105" s="64"/>
      <c r="CT105" s="373" t="str">
        <f t="shared" si="167"/>
        <v>OK</v>
      </c>
      <c r="CU105" s="373" t="str">
        <f t="shared" si="168"/>
        <v>OK</v>
      </c>
      <c r="CV105" s="373" t="str">
        <f t="shared" si="169"/>
        <v>OK</v>
      </c>
      <c r="CW105" s="373" t="str">
        <f t="shared" si="170"/>
        <v>OK</v>
      </c>
      <c r="CX105" s="373" t="str">
        <f t="shared" si="171"/>
        <v>OK</v>
      </c>
      <c r="CY105" s="374" t="str">
        <f t="shared" si="131"/>
        <v>OK</v>
      </c>
      <c r="CZ105" s="373" t="str">
        <f t="shared" si="132"/>
        <v>OK</v>
      </c>
      <c r="DA105" s="373" t="str">
        <f t="shared" si="133"/>
        <v>OK</v>
      </c>
      <c r="DB105" s="373" t="str">
        <f t="shared" si="134"/>
        <v>OK</v>
      </c>
      <c r="DC105" s="373" t="str">
        <f t="shared" si="135"/>
        <v>OK</v>
      </c>
      <c r="DD105" s="373" t="str">
        <f t="shared" si="136"/>
        <v>OK</v>
      </c>
      <c r="DE105" s="373" t="str">
        <f t="shared" si="137"/>
        <v>OK</v>
      </c>
      <c r="DF105" s="374" t="str">
        <f t="shared" si="138"/>
        <v>OK</v>
      </c>
      <c r="DG105" s="373" t="str">
        <f t="shared" si="172"/>
        <v>OK</v>
      </c>
      <c r="DH105" s="373" t="str">
        <f t="shared" si="139"/>
        <v>OK</v>
      </c>
      <c r="DI105" s="373" t="str">
        <f t="shared" si="140"/>
        <v>OK</v>
      </c>
      <c r="DJ105" s="373" t="str">
        <f t="shared" si="141"/>
        <v>OK</v>
      </c>
      <c r="DK105" s="373" t="str">
        <f t="shared" si="142"/>
        <v>OK</v>
      </c>
      <c r="DL105" s="373" t="str">
        <f t="shared" si="143"/>
        <v>OK</v>
      </c>
      <c r="DM105" s="373" t="str">
        <f t="shared" si="144"/>
        <v>OK</v>
      </c>
      <c r="DN105" s="374" t="str">
        <f t="shared" si="145"/>
        <v>OK</v>
      </c>
      <c r="DO105" s="377">
        <f t="shared" si="173"/>
        <v>0</v>
      </c>
      <c r="DP105" s="376" t="str">
        <f t="shared" si="174"/>
        <v>OK</v>
      </c>
    </row>
    <row r="106" spans="2:120" hidden="1" x14ac:dyDescent="0.2">
      <c r="B106" s="105"/>
      <c r="C106" s="519" t="str">
        <f t="shared" si="146"/>
        <v>-</v>
      </c>
      <c r="D106" s="523">
        <f t="shared" si="106"/>
        <v>83</v>
      </c>
      <c r="E106" s="529"/>
      <c r="F106" s="456"/>
      <c r="G106" s="454"/>
      <c r="H106" s="112"/>
      <c r="I106" s="455"/>
      <c r="J106" s="542"/>
      <c r="K106" s="259"/>
      <c r="L106" s="532"/>
      <c r="M106" s="491"/>
      <c r="N106" s="492"/>
      <c r="O106" s="493"/>
      <c r="P106" s="610"/>
      <c r="Q106" s="463"/>
      <c r="R106" s="492"/>
      <c r="S106" s="493"/>
      <c r="T106" s="671" t="str">
        <f t="shared" si="108"/>
        <v/>
      </c>
      <c r="U106" s="658" t="str">
        <f t="shared" si="108"/>
        <v/>
      </c>
      <c r="V106" s="150" t="str">
        <f t="shared" si="109"/>
        <v/>
      </c>
      <c r="W106" s="53" t="str">
        <f t="shared" si="110"/>
        <v/>
      </c>
      <c r="X106" s="54" t="b">
        <f t="shared" si="147"/>
        <v>0</v>
      </c>
      <c r="Y106" s="54" t="b">
        <f t="shared" si="148"/>
        <v>0</v>
      </c>
      <c r="Z106" s="54" t="b">
        <f t="shared" si="149"/>
        <v>0</v>
      </c>
      <c r="AA106" s="53" t="str">
        <f t="shared" si="150"/>
        <v/>
      </c>
      <c r="AB106" s="54" t="str">
        <f t="shared" si="111"/>
        <v/>
      </c>
      <c r="AC106" s="53" t="str">
        <f t="shared" si="112"/>
        <v/>
      </c>
      <c r="AD106" s="200" t="str">
        <f t="shared" si="113"/>
        <v/>
      </c>
      <c r="AE106" s="53" t="str">
        <f t="shared" si="177"/>
        <v/>
      </c>
      <c r="AF106" s="201" t="e">
        <f t="shared" si="114"/>
        <v>#VALUE!</v>
      </c>
      <c r="AG106" s="352" t="b">
        <f t="shared" si="179"/>
        <v>1</v>
      </c>
      <c r="AH106" s="352" t="b">
        <f t="shared" si="180"/>
        <v>0</v>
      </c>
      <c r="AI106" s="55" t="b">
        <f t="shared" si="175"/>
        <v>0</v>
      </c>
      <c r="AJ106" s="55" t="b">
        <f t="shared" si="176"/>
        <v>1</v>
      </c>
      <c r="AK106" s="55" t="b">
        <f>IF(AND(COUNTBLANK(E106:J106)=6,OR(AH107:$AH$123)),NOT(AH106))</f>
        <v>0</v>
      </c>
      <c r="AL106" s="55" t="str">
        <f t="shared" si="115"/>
        <v/>
      </c>
      <c r="AM106" s="55" t="b">
        <f t="shared" si="116"/>
        <v>1</v>
      </c>
      <c r="AN106" s="55" t="str">
        <f t="shared" si="117"/>
        <v/>
      </c>
      <c r="AO106" s="55" t="b">
        <f t="shared" si="178"/>
        <v>1</v>
      </c>
      <c r="AP106" s="353" t="str">
        <f t="shared" si="151"/>
        <v/>
      </c>
      <c r="AQ106" s="55" t="str">
        <f t="shared" si="118"/>
        <v/>
      </c>
      <c r="AR106" s="202">
        <f t="shared" si="152"/>
        <v>0</v>
      </c>
      <c r="AS106" s="202" t="str">
        <f t="shared" si="153"/>
        <v/>
      </c>
      <c r="AT106" s="656" t="str">
        <f t="shared" si="154"/>
        <v/>
      </c>
      <c r="AU106" s="656" t="str">
        <f t="shared" si="155"/>
        <v/>
      </c>
      <c r="AV106" s="656" t="str">
        <f t="shared" si="156"/>
        <v/>
      </c>
      <c r="AW106" s="842"/>
      <c r="AX106" s="844"/>
      <c r="AY106" s="487" t="str">
        <f t="shared" si="157"/>
        <v>n/a</v>
      </c>
      <c r="AZ106" s="483" t="b">
        <f t="shared" si="119"/>
        <v>0</v>
      </c>
      <c r="BA106" s="363" t="b">
        <f t="shared" si="120"/>
        <v>0</v>
      </c>
      <c r="BB106" s="363" t="b">
        <f t="shared" si="121"/>
        <v>0</v>
      </c>
      <c r="BC106" s="484" t="b">
        <f t="shared" si="122"/>
        <v>0</v>
      </c>
      <c r="BD106" s="483" t="b">
        <f t="shared" si="123"/>
        <v>0</v>
      </c>
      <c r="BE106" s="363" t="b">
        <f t="shared" si="124"/>
        <v>0</v>
      </c>
      <c r="BF106" s="484" t="b">
        <f t="shared" si="125"/>
        <v>0</v>
      </c>
      <c r="BG106" s="485" t="str">
        <f t="shared" si="158"/>
        <v/>
      </c>
      <c r="BH106" s="364" t="str">
        <f t="shared" si="159"/>
        <v/>
      </c>
      <c r="BI106" s="365" t="str">
        <f t="shared" si="160"/>
        <v/>
      </c>
      <c r="BJ106" s="366" t="str">
        <f t="shared" si="161"/>
        <v/>
      </c>
      <c r="BN106" s="90">
        <f t="shared" si="107"/>
        <v>83</v>
      </c>
      <c r="BO106" s="90" t="str">
        <f t="shared" si="126"/>
        <v>-</v>
      </c>
      <c r="BQ106" s="46"/>
      <c r="BR106" s="187"/>
      <c r="BS106" s="64"/>
      <c r="BT106" s="64"/>
      <c r="BU106" s="64"/>
      <c r="BV106" s="64"/>
      <c r="BW106" s="64"/>
      <c r="BX106" s="64"/>
      <c r="BY106" s="64"/>
      <c r="CA106" s="137">
        <f t="shared" si="162"/>
        <v>83</v>
      </c>
      <c r="CB106" s="394">
        <f t="shared" si="162"/>
        <v>0</v>
      </c>
      <c r="CC106" s="394">
        <f t="shared" si="163"/>
        <v>0</v>
      </c>
      <c r="CD106" s="354" t="str">
        <f t="shared" si="127"/>
        <v/>
      </c>
      <c r="CE106" s="355" t="str">
        <f t="shared" si="128"/>
        <v/>
      </c>
      <c r="CF106" s="356" t="str">
        <f t="shared" si="164"/>
        <v/>
      </c>
      <c r="CG106" s="357" t="str">
        <f t="shared" si="165"/>
        <v/>
      </c>
      <c r="CH106" s="357" t="str">
        <f t="shared" si="129"/>
        <v/>
      </c>
      <c r="CI106" s="357" t="str">
        <f t="shared" si="130"/>
        <v/>
      </c>
      <c r="CJ106" s="355" t="str">
        <f t="shared" si="166"/>
        <v/>
      </c>
      <c r="CK106" s="46"/>
      <c r="CL106" s="188"/>
      <c r="CM106" s="107"/>
      <c r="CN106" s="107"/>
      <c r="CO106" s="64"/>
      <c r="CP106" s="64"/>
      <c r="CT106" s="373" t="str">
        <f t="shared" si="167"/>
        <v>OK</v>
      </c>
      <c r="CU106" s="373" t="str">
        <f t="shared" si="168"/>
        <v>OK</v>
      </c>
      <c r="CV106" s="373" t="str">
        <f t="shared" si="169"/>
        <v>OK</v>
      </c>
      <c r="CW106" s="373" t="str">
        <f t="shared" si="170"/>
        <v>OK</v>
      </c>
      <c r="CX106" s="373" t="str">
        <f t="shared" si="171"/>
        <v>OK</v>
      </c>
      <c r="CY106" s="374" t="str">
        <f t="shared" si="131"/>
        <v>OK</v>
      </c>
      <c r="CZ106" s="373" t="str">
        <f t="shared" si="132"/>
        <v>OK</v>
      </c>
      <c r="DA106" s="373" t="str">
        <f t="shared" si="133"/>
        <v>OK</v>
      </c>
      <c r="DB106" s="373" t="str">
        <f t="shared" si="134"/>
        <v>OK</v>
      </c>
      <c r="DC106" s="373" t="str">
        <f t="shared" si="135"/>
        <v>OK</v>
      </c>
      <c r="DD106" s="373" t="str">
        <f t="shared" si="136"/>
        <v>OK</v>
      </c>
      <c r="DE106" s="373" t="str">
        <f t="shared" si="137"/>
        <v>OK</v>
      </c>
      <c r="DF106" s="374" t="str">
        <f t="shared" si="138"/>
        <v>OK</v>
      </c>
      <c r="DG106" s="373" t="str">
        <f t="shared" si="172"/>
        <v>OK</v>
      </c>
      <c r="DH106" s="373" t="str">
        <f t="shared" si="139"/>
        <v>OK</v>
      </c>
      <c r="DI106" s="373" t="str">
        <f t="shared" si="140"/>
        <v>OK</v>
      </c>
      <c r="DJ106" s="373" t="str">
        <f t="shared" si="141"/>
        <v>OK</v>
      </c>
      <c r="DK106" s="373" t="str">
        <f t="shared" si="142"/>
        <v>OK</v>
      </c>
      <c r="DL106" s="373" t="str">
        <f t="shared" si="143"/>
        <v>OK</v>
      </c>
      <c r="DM106" s="373" t="str">
        <f t="shared" si="144"/>
        <v>OK</v>
      </c>
      <c r="DN106" s="374" t="str">
        <f t="shared" si="145"/>
        <v>OK</v>
      </c>
      <c r="DO106" s="377">
        <f t="shared" si="173"/>
        <v>0</v>
      </c>
      <c r="DP106" s="376" t="str">
        <f t="shared" si="174"/>
        <v>OK</v>
      </c>
    </row>
    <row r="107" spans="2:120" hidden="1" x14ac:dyDescent="0.2">
      <c r="B107" s="105"/>
      <c r="C107" s="519" t="str">
        <f t="shared" si="146"/>
        <v>-</v>
      </c>
      <c r="D107" s="522">
        <f t="shared" si="106"/>
        <v>84</v>
      </c>
      <c r="E107" s="529"/>
      <c r="F107" s="456"/>
      <c r="G107" s="454"/>
      <c r="H107" s="112"/>
      <c r="I107" s="455"/>
      <c r="J107" s="542"/>
      <c r="K107" s="259"/>
      <c r="L107" s="532"/>
      <c r="M107" s="491"/>
      <c r="N107" s="492"/>
      <c r="O107" s="493"/>
      <c r="P107" s="610"/>
      <c r="Q107" s="463"/>
      <c r="R107" s="492"/>
      <c r="S107" s="493"/>
      <c r="T107" s="671" t="str">
        <f t="shared" si="108"/>
        <v/>
      </c>
      <c r="U107" s="658" t="str">
        <f t="shared" si="108"/>
        <v/>
      </c>
      <c r="V107" s="150" t="str">
        <f t="shared" si="109"/>
        <v/>
      </c>
      <c r="W107" s="53" t="str">
        <f t="shared" si="110"/>
        <v/>
      </c>
      <c r="X107" s="54" t="b">
        <f t="shared" si="147"/>
        <v>0</v>
      </c>
      <c r="Y107" s="54" t="b">
        <f t="shared" si="148"/>
        <v>0</v>
      </c>
      <c r="Z107" s="54" t="b">
        <f t="shared" si="149"/>
        <v>0</v>
      </c>
      <c r="AA107" s="53" t="str">
        <f t="shared" si="150"/>
        <v/>
      </c>
      <c r="AB107" s="54" t="str">
        <f t="shared" si="111"/>
        <v/>
      </c>
      <c r="AC107" s="53" t="str">
        <f t="shared" si="112"/>
        <v/>
      </c>
      <c r="AD107" s="200" t="str">
        <f t="shared" si="113"/>
        <v/>
      </c>
      <c r="AE107" s="53" t="str">
        <f t="shared" si="177"/>
        <v/>
      </c>
      <c r="AF107" s="201" t="e">
        <f t="shared" si="114"/>
        <v>#VALUE!</v>
      </c>
      <c r="AG107" s="352" t="b">
        <f t="shared" si="179"/>
        <v>1</v>
      </c>
      <c r="AH107" s="352" t="b">
        <f t="shared" si="180"/>
        <v>0</v>
      </c>
      <c r="AI107" s="55" t="b">
        <f t="shared" si="175"/>
        <v>0</v>
      </c>
      <c r="AJ107" s="55" t="b">
        <f t="shared" si="176"/>
        <v>1</v>
      </c>
      <c r="AK107" s="55" t="b">
        <f>IF(AND(COUNTBLANK(E107:J107)=6,OR(AH108:$AH$123)),NOT(AH107))</f>
        <v>0</v>
      </c>
      <c r="AL107" s="55" t="str">
        <f t="shared" si="115"/>
        <v/>
      </c>
      <c r="AM107" s="55" t="b">
        <f t="shared" si="116"/>
        <v>1</v>
      </c>
      <c r="AN107" s="55" t="str">
        <f t="shared" si="117"/>
        <v/>
      </c>
      <c r="AO107" s="55" t="b">
        <f t="shared" si="178"/>
        <v>1</v>
      </c>
      <c r="AP107" s="353" t="str">
        <f t="shared" si="151"/>
        <v/>
      </c>
      <c r="AQ107" s="55" t="str">
        <f t="shared" si="118"/>
        <v/>
      </c>
      <c r="AR107" s="202">
        <f t="shared" si="152"/>
        <v>0</v>
      </c>
      <c r="AS107" s="202" t="str">
        <f t="shared" si="153"/>
        <v/>
      </c>
      <c r="AT107" s="656" t="str">
        <f t="shared" si="154"/>
        <v/>
      </c>
      <c r="AU107" s="656" t="str">
        <f t="shared" si="155"/>
        <v/>
      </c>
      <c r="AV107" s="656" t="str">
        <f t="shared" si="156"/>
        <v/>
      </c>
      <c r="AW107" s="842"/>
      <c r="AX107" s="844"/>
      <c r="AY107" s="487" t="str">
        <f t="shared" si="157"/>
        <v>n/a</v>
      </c>
      <c r="AZ107" s="483" t="b">
        <f t="shared" si="119"/>
        <v>0</v>
      </c>
      <c r="BA107" s="363" t="b">
        <f t="shared" si="120"/>
        <v>0</v>
      </c>
      <c r="BB107" s="363" t="b">
        <f t="shared" si="121"/>
        <v>0</v>
      </c>
      <c r="BC107" s="484" t="b">
        <f t="shared" si="122"/>
        <v>0</v>
      </c>
      <c r="BD107" s="483" t="b">
        <f t="shared" si="123"/>
        <v>0</v>
      </c>
      <c r="BE107" s="363" t="b">
        <f t="shared" si="124"/>
        <v>0</v>
      </c>
      <c r="BF107" s="484" t="b">
        <f t="shared" si="125"/>
        <v>0</v>
      </c>
      <c r="BG107" s="485" t="str">
        <f t="shared" si="158"/>
        <v/>
      </c>
      <c r="BH107" s="364" t="str">
        <f t="shared" si="159"/>
        <v/>
      </c>
      <c r="BI107" s="365" t="str">
        <f t="shared" si="160"/>
        <v/>
      </c>
      <c r="BJ107" s="366" t="str">
        <f t="shared" si="161"/>
        <v/>
      </c>
      <c r="BN107" s="90">
        <f t="shared" si="107"/>
        <v>84</v>
      </c>
      <c r="BO107" s="90" t="str">
        <f t="shared" si="126"/>
        <v>-</v>
      </c>
      <c r="BQ107" s="46"/>
      <c r="BR107" s="187"/>
      <c r="BS107" s="64"/>
      <c r="BT107" s="64"/>
      <c r="BU107" s="64"/>
      <c r="BV107" s="64"/>
      <c r="BW107" s="64"/>
      <c r="BX107" s="64"/>
      <c r="BY107" s="64"/>
      <c r="CA107" s="137">
        <f t="shared" si="162"/>
        <v>84</v>
      </c>
      <c r="CB107" s="394">
        <f t="shared" si="162"/>
        <v>0</v>
      </c>
      <c r="CC107" s="394">
        <f t="shared" si="163"/>
        <v>0</v>
      </c>
      <c r="CD107" s="354" t="str">
        <f t="shared" si="127"/>
        <v/>
      </c>
      <c r="CE107" s="355" t="str">
        <f t="shared" si="128"/>
        <v/>
      </c>
      <c r="CF107" s="356" t="str">
        <f t="shared" si="164"/>
        <v/>
      </c>
      <c r="CG107" s="357" t="str">
        <f t="shared" si="165"/>
        <v/>
      </c>
      <c r="CH107" s="357" t="str">
        <f t="shared" si="129"/>
        <v/>
      </c>
      <c r="CI107" s="357" t="str">
        <f t="shared" si="130"/>
        <v/>
      </c>
      <c r="CJ107" s="355" t="str">
        <f t="shared" si="166"/>
        <v/>
      </c>
      <c r="CK107" s="46"/>
      <c r="CL107" s="188"/>
      <c r="CM107" s="107"/>
      <c r="CN107" s="107"/>
      <c r="CO107" s="64"/>
      <c r="CP107" s="64"/>
      <c r="CT107" s="373" t="str">
        <f t="shared" si="167"/>
        <v>OK</v>
      </c>
      <c r="CU107" s="373" t="str">
        <f t="shared" si="168"/>
        <v>OK</v>
      </c>
      <c r="CV107" s="373" t="str">
        <f t="shared" si="169"/>
        <v>OK</v>
      </c>
      <c r="CW107" s="373" t="str">
        <f t="shared" si="170"/>
        <v>OK</v>
      </c>
      <c r="CX107" s="373" t="str">
        <f t="shared" si="171"/>
        <v>OK</v>
      </c>
      <c r="CY107" s="374" t="str">
        <f t="shared" si="131"/>
        <v>OK</v>
      </c>
      <c r="CZ107" s="373" t="str">
        <f t="shared" si="132"/>
        <v>OK</v>
      </c>
      <c r="DA107" s="373" t="str">
        <f t="shared" si="133"/>
        <v>OK</v>
      </c>
      <c r="DB107" s="373" t="str">
        <f t="shared" si="134"/>
        <v>OK</v>
      </c>
      <c r="DC107" s="373" t="str">
        <f t="shared" si="135"/>
        <v>OK</v>
      </c>
      <c r="DD107" s="373" t="str">
        <f t="shared" si="136"/>
        <v>OK</v>
      </c>
      <c r="DE107" s="373" t="str">
        <f t="shared" si="137"/>
        <v>OK</v>
      </c>
      <c r="DF107" s="374" t="str">
        <f t="shared" si="138"/>
        <v>OK</v>
      </c>
      <c r="DG107" s="373" t="str">
        <f t="shared" si="172"/>
        <v>OK</v>
      </c>
      <c r="DH107" s="373" t="str">
        <f t="shared" si="139"/>
        <v>OK</v>
      </c>
      <c r="DI107" s="373" t="str">
        <f t="shared" si="140"/>
        <v>OK</v>
      </c>
      <c r="DJ107" s="373" t="str">
        <f t="shared" si="141"/>
        <v>OK</v>
      </c>
      <c r="DK107" s="373" t="str">
        <f t="shared" si="142"/>
        <v>OK</v>
      </c>
      <c r="DL107" s="373" t="str">
        <f t="shared" si="143"/>
        <v>OK</v>
      </c>
      <c r="DM107" s="373" t="str">
        <f t="shared" si="144"/>
        <v>OK</v>
      </c>
      <c r="DN107" s="374" t="str">
        <f t="shared" si="145"/>
        <v>OK</v>
      </c>
      <c r="DO107" s="377">
        <f t="shared" si="173"/>
        <v>0</v>
      </c>
      <c r="DP107" s="376" t="str">
        <f t="shared" si="174"/>
        <v>OK</v>
      </c>
    </row>
    <row r="108" spans="2:120" hidden="1" x14ac:dyDescent="0.2">
      <c r="B108" s="105"/>
      <c r="C108" s="519" t="str">
        <f t="shared" si="146"/>
        <v>-</v>
      </c>
      <c r="D108" s="523">
        <f t="shared" si="106"/>
        <v>85</v>
      </c>
      <c r="E108" s="529"/>
      <c r="F108" s="456"/>
      <c r="G108" s="454"/>
      <c r="H108" s="112"/>
      <c r="I108" s="455"/>
      <c r="J108" s="542"/>
      <c r="K108" s="259"/>
      <c r="L108" s="532"/>
      <c r="M108" s="491"/>
      <c r="N108" s="492"/>
      <c r="O108" s="493"/>
      <c r="P108" s="610"/>
      <c r="Q108" s="463"/>
      <c r="R108" s="492"/>
      <c r="S108" s="493"/>
      <c r="T108" s="671" t="str">
        <f t="shared" si="108"/>
        <v/>
      </c>
      <c r="U108" s="658" t="str">
        <f t="shared" si="108"/>
        <v/>
      </c>
      <c r="V108" s="150" t="str">
        <f t="shared" si="109"/>
        <v/>
      </c>
      <c r="W108" s="53" t="str">
        <f t="shared" si="110"/>
        <v/>
      </c>
      <c r="X108" s="54" t="b">
        <f t="shared" si="147"/>
        <v>0</v>
      </c>
      <c r="Y108" s="54" t="b">
        <f t="shared" si="148"/>
        <v>0</v>
      </c>
      <c r="Z108" s="54" t="b">
        <f t="shared" si="149"/>
        <v>0</v>
      </c>
      <c r="AA108" s="53" t="str">
        <f t="shared" si="150"/>
        <v/>
      </c>
      <c r="AB108" s="54" t="str">
        <f t="shared" si="111"/>
        <v/>
      </c>
      <c r="AC108" s="53" t="str">
        <f t="shared" si="112"/>
        <v/>
      </c>
      <c r="AD108" s="200" t="str">
        <f t="shared" si="113"/>
        <v/>
      </c>
      <c r="AE108" s="53" t="str">
        <f t="shared" si="177"/>
        <v/>
      </c>
      <c r="AF108" s="201" t="e">
        <f t="shared" si="114"/>
        <v>#VALUE!</v>
      </c>
      <c r="AG108" s="352" t="b">
        <f t="shared" si="179"/>
        <v>1</v>
      </c>
      <c r="AH108" s="352" t="b">
        <f t="shared" si="180"/>
        <v>0</v>
      </c>
      <c r="AI108" s="55" t="b">
        <f t="shared" si="175"/>
        <v>0</v>
      </c>
      <c r="AJ108" s="55" t="b">
        <f t="shared" si="176"/>
        <v>1</v>
      </c>
      <c r="AK108" s="55" t="b">
        <f>IF(AND(COUNTBLANK(E108:J108)=6,OR(AH109:$AH$123)),NOT(AH108))</f>
        <v>0</v>
      </c>
      <c r="AL108" s="55" t="str">
        <f t="shared" si="115"/>
        <v/>
      </c>
      <c r="AM108" s="55" t="b">
        <f t="shared" si="116"/>
        <v>1</v>
      </c>
      <c r="AN108" s="55" t="str">
        <f t="shared" si="117"/>
        <v/>
      </c>
      <c r="AO108" s="55" t="b">
        <f t="shared" si="178"/>
        <v>1</v>
      </c>
      <c r="AP108" s="353" t="str">
        <f t="shared" si="151"/>
        <v/>
      </c>
      <c r="AQ108" s="55" t="str">
        <f t="shared" si="118"/>
        <v/>
      </c>
      <c r="AR108" s="202">
        <f t="shared" si="152"/>
        <v>0</v>
      </c>
      <c r="AS108" s="202" t="str">
        <f t="shared" si="153"/>
        <v/>
      </c>
      <c r="AT108" s="656" t="str">
        <f t="shared" si="154"/>
        <v/>
      </c>
      <c r="AU108" s="656" t="str">
        <f t="shared" si="155"/>
        <v/>
      </c>
      <c r="AV108" s="656" t="str">
        <f t="shared" si="156"/>
        <v/>
      </c>
      <c r="AW108" s="842"/>
      <c r="AX108" s="844"/>
      <c r="AY108" s="487" t="str">
        <f t="shared" si="157"/>
        <v>n/a</v>
      </c>
      <c r="AZ108" s="483" t="b">
        <f t="shared" si="119"/>
        <v>0</v>
      </c>
      <c r="BA108" s="363" t="b">
        <f t="shared" si="120"/>
        <v>0</v>
      </c>
      <c r="BB108" s="363" t="b">
        <f t="shared" si="121"/>
        <v>0</v>
      </c>
      <c r="BC108" s="484" t="b">
        <f t="shared" si="122"/>
        <v>0</v>
      </c>
      <c r="BD108" s="483" t="b">
        <f t="shared" si="123"/>
        <v>0</v>
      </c>
      <c r="BE108" s="363" t="b">
        <f t="shared" si="124"/>
        <v>0</v>
      </c>
      <c r="BF108" s="484" t="b">
        <f t="shared" si="125"/>
        <v>0</v>
      </c>
      <c r="BG108" s="485" t="str">
        <f t="shared" si="158"/>
        <v/>
      </c>
      <c r="BH108" s="364" t="str">
        <f t="shared" si="159"/>
        <v/>
      </c>
      <c r="BI108" s="365" t="str">
        <f t="shared" si="160"/>
        <v/>
      </c>
      <c r="BJ108" s="366" t="str">
        <f t="shared" si="161"/>
        <v/>
      </c>
      <c r="BN108" s="90">
        <f t="shared" si="107"/>
        <v>85</v>
      </c>
      <c r="BO108" s="90" t="str">
        <f t="shared" si="126"/>
        <v>-</v>
      </c>
      <c r="BQ108" s="46"/>
      <c r="BR108" s="187"/>
      <c r="BS108" s="64"/>
      <c r="BT108" s="64"/>
      <c r="BU108" s="64"/>
      <c r="BV108" s="64"/>
      <c r="BW108" s="64"/>
      <c r="BX108" s="64"/>
      <c r="BY108" s="64"/>
      <c r="CA108" s="137">
        <f t="shared" si="162"/>
        <v>85</v>
      </c>
      <c r="CB108" s="394">
        <f t="shared" si="162"/>
        <v>0</v>
      </c>
      <c r="CC108" s="394">
        <f t="shared" si="163"/>
        <v>0</v>
      </c>
      <c r="CD108" s="354" t="str">
        <f t="shared" si="127"/>
        <v/>
      </c>
      <c r="CE108" s="355" t="str">
        <f t="shared" si="128"/>
        <v/>
      </c>
      <c r="CF108" s="356" t="str">
        <f t="shared" si="164"/>
        <v/>
      </c>
      <c r="CG108" s="357" t="str">
        <f t="shared" si="165"/>
        <v/>
      </c>
      <c r="CH108" s="357" t="str">
        <f t="shared" si="129"/>
        <v/>
      </c>
      <c r="CI108" s="357" t="str">
        <f t="shared" si="130"/>
        <v/>
      </c>
      <c r="CJ108" s="355" t="str">
        <f t="shared" si="166"/>
        <v/>
      </c>
      <c r="CK108" s="46"/>
      <c r="CL108" s="188"/>
      <c r="CM108" s="107"/>
      <c r="CN108" s="107"/>
      <c r="CO108" s="64"/>
      <c r="CP108" s="64"/>
      <c r="CT108" s="373" t="str">
        <f t="shared" si="167"/>
        <v>OK</v>
      </c>
      <c r="CU108" s="373" t="str">
        <f t="shared" si="168"/>
        <v>OK</v>
      </c>
      <c r="CV108" s="373" t="str">
        <f t="shared" si="169"/>
        <v>OK</v>
      </c>
      <c r="CW108" s="373" t="str">
        <f t="shared" si="170"/>
        <v>OK</v>
      </c>
      <c r="CX108" s="373" t="str">
        <f t="shared" si="171"/>
        <v>OK</v>
      </c>
      <c r="CY108" s="374" t="str">
        <f t="shared" si="131"/>
        <v>OK</v>
      </c>
      <c r="CZ108" s="373" t="str">
        <f t="shared" si="132"/>
        <v>OK</v>
      </c>
      <c r="DA108" s="373" t="str">
        <f t="shared" si="133"/>
        <v>OK</v>
      </c>
      <c r="DB108" s="373" t="str">
        <f t="shared" si="134"/>
        <v>OK</v>
      </c>
      <c r="DC108" s="373" t="str">
        <f t="shared" si="135"/>
        <v>OK</v>
      </c>
      <c r="DD108" s="373" t="str">
        <f t="shared" si="136"/>
        <v>OK</v>
      </c>
      <c r="DE108" s="373" t="str">
        <f t="shared" si="137"/>
        <v>OK</v>
      </c>
      <c r="DF108" s="374" t="str">
        <f t="shared" si="138"/>
        <v>OK</v>
      </c>
      <c r="DG108" s="373" t="str">
        <f t="shared" si="172"/>
        <v>OK</v>
      </c>
      <c r="DH108" s="373" t="str">
        <f t="shared" si="139"/>
        <v>OK</v>
      </c>
      <c r="DI108" s="373" t="str">
        <f t="shared" si="140"/>
        <v>OK</v>
      </c>
      <c r="DJ108" s="373" t="str">
        <f t="shared" si="141"/>
        <v>OK</v>
      </c>
      <c r="DK108" s="373" t="str">
        <f t="shared" si="142"/>
        <v>OK</v>
      </c>
      <c r="DL108" s="373" t="str">
        <f t="shared" si="143"/>
        <v>OK</v>
      </c>
      <c r="DM108" s="373" t="str">
        <f t="shared" si="144"/>
        <v>OK</v>
      </c>
      <c r="DN108" s="374" t="str">
        <f t="shared" si="145"/>
        <v>OK</v>
      </c>
      <c r="DO108" s="377">
        <f t="shared" si="173"/>
        <v>0</v>
      </c>
      <c r="DP108" s="376" t="str">
        <f t="shared" si="174"/>
        <v>OK</v>
      </c>
    </row>
    <row r="109" spans="2:120" hidden="1" x14ac:dyDescent="0.2">
      <c r="B109" s="105"/>
      <c r="C109" s="519" t="str">
        <f t="shared" si="146"/>
        <v>-</v>
      </c>
      <c r="D109" s="522">
        <f t="shared" si="106"/>
        <v>86</v>
      </c>
      <c r="E109" s="529"/>
      <c r="F109" s="456"/>
      <c r="G109" s="454"/>
      <c r="H109" s="112"/>
      <c r="I109" s="455"/>
      <c r="J109" s="542"/>
      <c r="K109" s="259"/>
      <c r="L109" s="532"/>
      <c r="M109" s="491"/>
      <c r="N109" s="492"/>
      <c r="O109" s="493"/>
      <c r="P109" s="610"/>
      <c r="Q109" s="463"/>
      <c r="R109" s="492"/>
      <c r="S109" s="493"/>
      <c r="T109" s="671" t="str">
        <f t="shared" si="108"/>
        <v/>
      </c>
      <c r="U109" s="658" t="str">
        <f t="shared" si="108"/>
        <v/>
      </c>
      <c r="V109" s="150" t="str">
        <f t="shared" si="109"/>
        <v/>
      </c>
      <c r="W109" s="53" t="str">
        <f t="shared" si="110"/>
        <v/>
      </c>
      <c r="X109" s="54" t="b">
        <f t="shared" si="147"/>
        <v>0</v>
      </c>
      <c r="Y109" s="54" t="b">
        <f t="shared" si="148"/>
        <v>0</v>
      </c>
      <c r="Z109" s="54" t="b">
        <f t="shared" si="149"/>
        <v>0</v>
      </c>
      <c r="AA109" s="53" t="str">
        <f t="shared" si="150"/>
        <v/>
      </c>
      <c r="AB109" s="54" t="str">
        <f t="shared" si="111"/>
        <v/>
      </c>
      <c r="AC109" s="53" t="str">
        <f t="shared" si="112"/>
        <v/>
      </c>
      <c r="AD109" s="200" t="str">
        <f t="shared" si="113"/>
        <v/>
      </c>
      <c r="AE109" s="53" t="str">
        <f t="shared" si="177"/>
        <v/>
      </c>
      <c r="AF109" s="201" t="e">
        <f t="shared" si="114"/>
        <v>#VALUE!</v>
      </c>
      <c r="AG109" s="352" t="b">
        <f t="shared" si="179"/>
        <v>1</v>
      </c>
      <c r="AH109" s="352" t="b">
        <f t="shared" si="180"/>
        <v>0</v>
      </c>
      <c r="AI109" s="55" t="b">
        <f t="shared" si="175"/>
        <v>0</v>
      </c>
      <c r="AJ109" s="55" t="b">
        <f t="shared" si="176"/>
        <v>1</v>
      </c>
      <c r="AK109" s="55" t="b">
        <f>IF(AND(COUNTBLANK(E109:J109)=6,OR(AH110:$AH$123)),NOT(AH109))</f>
        <v>0</v>
      </c>
      <c r="AL109" s="55" t="str">
        <f t="shared" si="115"/>
        <v/>
      </c>
      <c r="AM109" s="55" t="b">
        <f t="shared" si="116"/>
        <v>1</v>
      </c>
      <c r="AN109" s="55" t="str">
        <f t="shared" si="117"/>
        <v/>
      </c>
      <c r="AO109" s="55" t="b">
        <f t="shared" si="178"/>
        <v>1</v>
      </c>
      <c r="AP109" s="353" t="str">
        <f t="shared" si="151"/>
        <v/>
      </c>
      <c r="AQ109" s="55" t="str">
        <f t="shared" si="118"/>
        <v/>
      </c>
      <c r="AR109" s="202">
        <f t="shared" si="152"/>
        <v>0</v>
      </c>
      <c r="AS109" s="202" t="str">
        <f t="shared" si="153"/>
        <v/>
      </c>
      <c r="AT109" s="656" t="str">
        <f t="shared" si="154"/>
        <v/>
      </c>
      <c r="AU109" s="656" t="str">
        <f t="shared" si="155"/>
        <v/>
      </c>
      <c r="AV109" s="656" t="str">
        <f t="shared" si="156"/>
        <v/>
      </c>
      <c r="AW109" s="842"/>
      <c r="AX109" s="844"/>
      <c r="AY109" s="487" t="str">
        <f t="shared" si="157"/>
        <v>n/a</v>
      </c>
      <c r="AZ109" s="483" t="b">
        <f t="shared" si="119"/>
        <v>0</v>
      </c>
      <c r="BA109" s="363" t="b">
        <f t="shared" si="120"/>
        <v>0</v>
      </c>
      <c r="BB109" s="363" t="b">
        <f t="shared" si="121"/>
        <v>0</v>
      </c>
      <c r="BC109" s="484" t="b">
        <f t="shared" si="122"/>
        <v>0</v>
      </c>
      <c r="BD109" s="483" t="b">
        <f t="shared" si="123"/>
        <v>0</v>
      </c>
      <c r="BE109" s="363" t="b">
        <f t="shared" si="124"/>
        <v>0</v>
      </c>
      <c r="BF109" s="484" t="b">
        <f t="shared" si="125"/>
        <v>0</v>
      </c>
      <c r="BG109" s="485" t="str">
        <f t="shared" si="158"/>
        <v/>
      </c>
      <c r="BH109" s="364" t="str">
        <f t="shared" si="159"/>
        <v/>
      </c>
      <c r="BI109" s="365" t="str">
        <f t="shared" si="160"/>
        <v/>
      </c>
      <c r="BJ109" s="366" t="str">
        <f t="shared" si="161"/>
        <v/>
      </c>
      <c r="BN109" s="90">
        <f t="shared" si="107"/>
        <v>86</v>
      </c>
      <c r="BO109" s="90" t="str">
        <f t="shared" si="126"/>
        <v>-</v>
      </c>
      <c r="BQ109" s="46"/>
      <c r="BR109" s="187"/>
      <c r="BS109" s="64"/>
      <c r="BT109" s="64"/>
      <c r="BU109" s="64"/>
      <c r="BV109" s="64"/>
      <c r="BW109" s="64"/>
      <c r="BX109" s="64"/>
      <c r="BY109" s="64"/>
      <c r="CA109" s="137">
        <f t="shared" si="162"/>
        <v>86</v>
      </c>
      <c r="CB109" s="394">
        <f t="shared" si="162"/>
        <v>0</v>
      </c>
      <c r="CC109" s="394">
        <f t="shared" si="163"/>
        <v>0</v>
      </c>
      <c r="CD109" s="354" t="str">
        <f t="shared" si="127"/>
        <v/>
      </c>
      <c r="CE109" s="355" t="str">
        <f t="shared" si="128"/>
        <v/>
      </c>
      <c r="CF109" s="356" t="str">
        <f t="shared" si="164"/>
        <v/>
      </c>
      <c r="CG109" s="357" t="str">
        <f t="shared" si="165"/>
        <v/>
      </c>
      <c r="CH109" s="357" t="str">
        <f t="shared" si="129"/>
        <v/>
      </c>
      <c r="CI109" s="357" t="str">
        <f t="shared" si="130"/>
        <v/>
      </c>
      <c r="CJ109" s="355" t="str">
        <f t="shared" si="166"/>
        <v/>
      </c>
      <c r="CK109" s="46"/>
      <c r="CL109" s="188"/>
      <c r="CM109" s="107"/>
      <c r="CN109" s="107"/>
      <c r="CO109" s="64"/>
      <c r="CP109" s="64"/>
      <c r="CT109" s="373" t="str">
        <f t="shared" si="167"/>
        <v>OK</v>
      </c>
      <c r="CU109" s="373" t="str">
        <f t="shared" si="168"/>
        <v>OK</v>
      </c>
      <c r="CV109" s="373" t="str">
        <f t="shared" si="169"/>
        <v>OK</v>
      </c>
      <c r="CW109" s="373" t="str">
        <f t="shared" si="170"/>
        <v>OK</v>
      </c>
      <c r="CX109" s="373" t="str">
        <f t="shared" si="171"/>
        <v>OK</v>
      </c>
      <c r="CY109" s="374" t="str">
        <f t="shared" si="131"/>
        <v>OK</v>
      </c>
      <c r="CZ109" s="373" t="str">
        <f t="shared" si="132"/>
        <v>OK</v>
      </c>
      <c r="DA109" s="373" t="str">
        <f t="shared" si="133"/>
        <v>OK</v>
      </c>
      <c r="DB109" s="373" t="str">
        <f t="shared" si="134"/>
        <v>OK</v>
      </c>
      <c r="DC109" s="373" t="str">
        <f t="shared" si="135"/>
        <v>OK</v>
      </c>
      <c r="DD109" s="373" t="str">
        <f t="shared" si="136"/>
        <v>OK</v>
      </c>
      <c r="DE109" s="373" t="str">
        <f t="shared" si="137"/>
        <v>OK</v>
      </c>
      <c r="DF109" s="374" t="str">
        <f t="shared" si="138"/>
        <v>OK</v>
      </c>
      <c r="DG109" s="373" t="str">
        <f t="shared" si="172"/>
        <v>OK</v>
      </c>
      <c r="DH109" s="373" t="str">
        <f t="shared" si="139"/>
        <v>OK</v>
      </c>
      <c r="DI109" s="373" t="str">
        <f t="shared" si="140"/>
        <v>OK</v>
      </c>
      <c r="DJ109" s="373" t="str">
        <f t="shared" si="141"/>
        <v>OK</v>
      </c>
      <c r="DK109" s="373" t="str">
        <f t="shared" si="142"/>
        <v>OK</v>
      </c>
      <c r="DL109" s="373" t="str">
        <f t="shared" si="143"/>
        <v>OK</v>
      </c>
      <c r="DM109" s="373" t="str">
        <f t="shared" si="144"/>
        <v>OK</v>
      </c>
      <c r="DN109" s="374" t="str">
        <f t="shared" si="145"/>
        <v>OK</v>
      </c>
      <c r="DO109" s="377">
        <f t="shared" si="173"/>
        <v>0</v>
      </c>
      <c r="DP109" s="376" t="str">
        <f t="shared" si="174"/>
        <v>OK</v>
      </c>
    </row>
    <row r="110" spans="2:120" hidden="1" x14ac:dyDescent="0.2">
      <c r="B110" s="105"/>
      <c r="C110" s="519" t="str">
        <f t="shared" si="146"/>
        <v>-</v>
      </c>
      <c r="D110" s="524">
        <f t="shared" si="106"/>
        <v>87</v>
      </c>
      <c r="E110" s="529"/>
      <c r="F110" s="456"/>
      <c r="G110" s="454"/>
      <c r="H110" s="112"/>
      <c r="I110" s="455"/>
      <c r="J110" s="542"/>
      <c r="K110" s="259"/>
      <c r="L110" s="532"/>
      <c r="M110" s="491"/>
      <c r="N110" s="492"/>
      <c r="O110" s="493"/>
      <c r="P110" s="610"/>
      <c r="Q110" s="463"/>
      <c r="R110" s="492"/>
      <c r="S110" s="493"/>
      <c r="T110" s="671" t="str">
        <f t="shared" si="108"/>
        <v/>
      </c>
      <c r="U110" s="658" t="str">
        <f t="shared" si="108"/>
        <v/>
      </c>
      <c r="V110" s="150" t="str">
        <f t="shared" si="109"/>
        <v/>
      </c>
      <c r="W110" s="53" t="str">
        <f t="shared" si="110"/>
        <v/>
      </c>
      <c r="X110" s="54" t="b">
        <f t="shared" si="147"/>
        <v>0</v>
      </c>
      <c r="Y110" s="54" t="b">
        <f t="shared" si="148"/>
        <v>0</v>
      </c>
      <c r="Z110" s="54" t="b">
        <f t="shared" si="149"/>
        <v>0</v>
      </c>
      <c r="AA110" s="53" t="str">
        <f t="shared" si="150"/>
        <v/>
      </c>
      <c r="AB110" s="54" t="str">
        <f t="shared" si="111"/>
        <v/>
      </c>
      <c r="AC110" s="53" t="str">
        <f t="shared" si="112"/>
        <v/>
      </c>
      <c r="AD110" s="200" t="str">
        <f t="shared" si="113"/>
        <v/>
      </c>
      <c r="AE110" s="53" t="str">
        <f t="shared" si="177"/>
        <v/>
      </c>
      <c r="AF110" s="201" t="e">
        <f t="shared" si="114"/>
        <v>#VALUE!</v>
      </c>
      <c r="AG110" s="352" t="b">
        <f t="shared" si="179"/>
        <v>1</v>
      </c>
      <c r="AH110" s="352" t="b">
        <f t="shared" si="180"/>
        <v>0</v>
      </c>
      <c r="AI110" s="55" t="b">
        <f t="shared" si="175"/>
        <v>0</v>
      </c>
      <c r="AJ110" s="55" t="b">
        <f t="shared" si="176"/>
        <v>1</v>
      </c>
      <c r="AK110" s="55" t="b">
        <f>IF(AND(COUNTBLANK(E110:J110)=6,OR(AH111:$AH$123)),NOT(AH110))</f>
        <v>0</v>
      </c>
      <c r="AL110" s="55" t="str">
        <f t="shared" si="115"/>
        <v/>
      </c>
      <c r="AM110" s="55" t="b">
        <f t="shared" si="116"/>
        <v>1</v>
      </c>
      <c r="AN110" s="55" t="str">
        <f t="shared" si="117"/>
        <v/>
      </c>
      <c r="AO110" s="55" t="b">
        <f t="shared" si="178"/>
        <v>1</v>
      </c>
      <c r="AP110" s="353" t="str">
        <f t="shared" si="151"/>
        <v/>
      </c>
      <c r="AQ110" s="55" t="str">
        <f t="shared" si="118"/>
        <v/>
      </c>
      <c r="AR110" s="202">
        <f t="shared" si="152"/>
        <v>0</v>
      </c>
      <c r="AS110" s="202" t="str">
        <f t="shared" si="153"/>
        <v/>
      </c>
      <c r="AT110" s="656" t="str">
        <f t="shared" si="154"/>
        <v/>
      </c>
      <c r="AU110" s="656" t="str">
        <f t="shared" si="155"/>
        <v/>
      </c>
      <c r="AV110" s="656" t="str">
        <f t="shared" si="156"/>
        <v/>
      </c>
      <c r="AW110" s="842"/>
      <c r="AX110" s="844"/>
      <c r="AY110" s="487" t="str">
        <f t="shared" si="157"/>
        <v>n/a</v>
      </c>
      <c r="AZ110" s="483" t="b">
        <f t="shared" si="119"/>
        <v>0</v>
      </c>
      <c r="BA110" s="363" t="b">
        <f t="shared" si="120"/>
        <v>0</v>
      </c>
      <c r="BB110" s="363" t="b">
        <f t="shared" si="121"/>
        <v>0</v>
      </c>
      <c r="BC110" s="484" t="b">
        <f t="shared" si="122"/>
        <v>0</v>
      </c>
      <c r="BD110" s="483" t="b">
        <f t="shared" si="123"/>
        <v>0</v>
      </c>
      <c r="BE110" s="363" t="b">
        <f t="shared" si="124"/>
        <v>0</v>
      </c>
      <c r="BF110" s="484" t="b">
        <f t="shared" si="125"/>
        <v>0</v>
      </c>
      <c r="BG110" s="485" t="str">
        <f t="shared" si="158"/>
        <v/>
      </c>
      <c r="BH110" s="364" t="str">
        <f t="shared" si="159"/>
        <v/>
      </c>
      <c r="BI110" s="365" t="str">
        <f t="shared" si="160"/>
        <v/>
      </c>
      <c r="BJ110" s="366" t="str">
        <f t="shared" si="161"/>
        <v/>
      </c>
      <c r="BN110" s="90">
        <f t="shared" si="107"/>
        <v>87</v>
      </c>
      <c r="BO110" s="90" t="str">
        <f t="shared" si="126"/>
        <v>-</v>
      </c>
      <c r="BQ110" s="46"/>
      <c r="BR110" s="187"/>
      <c r="BS110" s="64"/>
      <c r="BT110" s="64"/>
      <c r="BU110" s="64"/>
      <c r="BV110" s="64"/>
      <c r="BW110" s="64"/>
      <c r="BX110" s="64"/>
      <c r="BY110" s="64"/>
      <c r="CA110" s="137">
        <f t="shared" si="162"/>
        <v>87</v>
      </c>
      <c r="CB110" s="394">
        <f t="shared" si="162"/>
        <v>0</v>
      </c>
      <c r="CC110" s="394">
        <f t="shared" si="163"/>
        <v>0</v>
      </c>
      <c r="CD110" s="354" t="str">
        <f t="shared" si="127"/>
        <v/>
      </c>
      <c r="CE110" s="355" t="str">
        <f t="shared" si="128"/>
        <v/>
      </c>
      <c r="CF110" s="356" t="str">
        <f t="shared" si="164"/>
        <v/>
      </c>
      <c r="CG110" s="357" t="str">
        <f t="shared" si="165"/>
        <v/>
      </c>
      <c r="CH110" s="357" t="str">
        <f t="shared" si="129"/>
        <v/>
      </c>
      <c r="CI110" s="357" t="str">
        <f t="shared" si="130"/>
        <v/>
      </c>
      <c r="CJ110" s="355" t="str">
        <f t="shared" si="166"/>
        <v/>
      </c>
      <c r="CK110" s="46"/>
      <c r="CL110" s="188"/>
      <c r="CM110" s="107"/>
      <c r="CN110" s="107"/>
      <c r="CO110" s="64"/>
      <c r="CP110" s="64"/>
      <c r="CT110" s="373" t="str">
        <f t="shared" si="167"/>
        <v>OK</v>
      </c>
      <c r="CU110" s="373" t="str">
        <f t="shared" si="168"/>
        <v>OK</v>
      </c>
      <c r="CV110" s="373" t="str">
        <f t="shared" si="169"/>
        <v>OK</v>
      </c>
      <c r="CW110" s="373" t="str">
        <f t="shared" si="170"/>
        <v>OK</v>
      </c>
      <c r="CX110" s="373" t="str">
        <f t="shared" si="171"/>
        <v>OK</v>
      </c>
      <c r="CY110" s="374" t="str">
        <f t="shared" si="131"/>
        <v>OK</v>
      </c>
      <c r="CZ110" s="373" t="str">
        <f t="shared" si="132"/>
        <v>OK</v>
      </c>
      <c r="DA110" s="373" t="str">
        <f t="shared" si="133"/>
        <v>OK</v>
      </c>
      <c r="DB110" s="373" t="str">
        <f t="shared" si="134"/>
        <v>OK</v>
      </c>
      <c r="DC110" s="373" t="str">
        <f t="shared" si="135"/>
        <v>OK</v>
      </c>
      <c r="DD110" s="373" t="str">
        <f t="shared" si="136"/>
        <v>OK</v>
      </c>
      <c r="DE110" s="373" t="str">
        <f t="shared" si="137"/>
        <v>OK</v>
      </c>
      <c r="DF110" s="374" t="str">
        <f t="shared" si="138"/>
        <v>OK</v>
      </c>
      <c r="DG110" s="373" t="str">
        <f t="shared" si="172"/>
        <v>OK</v>
      </c>
      <c r="DH110" s="373" t="str">
        <f t="shared" si="139"/>
        <v>OK</v>
      </c>
      <c r="DI110" s="373" t="str">
        <f t="shared" si="140"/>
        <v>OK</v>
      </c>
      <c r="DJ110" s="373" t="str">
        <f t="shared" si="141"/>
        <v>OK</v>
      </c>
      <c r="DK110" s="373" t="str">
        <f t="shared" si="142"/>
        <v>OK</v>
      </c>
      <c r="DL110" s="373" t="str">
        <f t="shared" si="143"/>
        <v>OK</v>
      </c>
      <c r="DM110" s="373" t="str">
        <f t="shared" si="144"/>
        <v>OK</v>
      </c>
      <c r="DN110" s="374" t="str">
        <f t="shared" si="145"/>
        <v>OK</v>
      </c>
      <c r="DO110" s="377">
        <f t="shared" si="173"/>
        <v>0</v>
      </c>
      <c r="DP110" s="376" t="str">
        <f t="shared" si="174"/>
        <v>OK</v>
      </c>
    </row>
    <row r="111" spans="2:120" hidden="1" x14ac:dyDescent="0.2">
      <c r="B111" s="105"/>
      <c r="C111" s="519" t="str">
        <f t="shared" si="146"/>
        <v>-</v>
      </c>
      <c r="D111" s="524">
        <f t="shared" si="106"/>
        <v>88</v>
      </c>
      <c r="E111" s="529"/>
      <c r="F111" s="456"/>
      <c r="G111" s="454"/>
      <c r="H111" s="112"/>
      <c r="I111" s="455"/>
      <c r="J111" s="542"/>
      <c r="K111" s="259"/>
      <c r="L111" s="532"/>
      <c r="M111" s="491"/>
      <c r="N111" s="492"/>
      <c r="O111" s="493"/>
      <c r="P111" s="610"/>
      <c r="Q111" s="463"/>
      <c r="R111" s="492"/>
      <c r="S111" s="493"/>
      <c r="T111" s="671" t="str">
        <f t="shared" si="108"/>
        <v/>
      </c>
      <c r="U111" s="658" t="str">
        <f t="shared" si="108"/>
        <v/>
      </c>
      <c r="V111" s="150" t="str">
        <f t="shared" si="109"/>
        <v/>
      </c>
      <c r="W111" s="53" t="str">
        <f t="shared" si="110"/>
        <v/>
      </c>
      <c r="X111" s="54" t="b">
        <f t="shared" si="147"/>
        <v>0</v>
      </c>
      <c r="Y111" s="54" t="b">
        <f t="shared" si="148"/>
        <v>0</v>
      </c>
      <c r="Z111" s="54" t="b">
        <f t="shared" si="149"/>
        <v>0</v>
      </c>
      <c r="AA111" s="53" t="str">
        <f t="shared" si="150"/>
        <v/>
      </c>
      <c r="AB111" s="54" t="str">
        <f t="shared" si="111"/>
        <v/>
      </c>
      <c r="AC111" s="53" t="str">
        <f t="shared" si="112"/>
        <v/>
      </c>
      <c r="AD111" s="200" t="str">
        <f t="shared" si="113"/>
        <v/>
      </c>
      <c r="AE111" s="53" t="str">
        <f t="shared" si="177"/>
        <v/>
      </c>
      <c r="AF111" s="201" t="e">
        <f t="shared" si="114"/>
        <v>#VALUE!</v>
      </c>
      <c r="AG111" s="352" t="b">
        <f t="shared" si="179"/>
        <v>1</v>
      </c>
      <c r="AH111" s="352" t="b">
        <f t="shared" si="180"/>
        <v>0</v>
      </c>
      <c r="AI111" s="55" t="b">
        <f t="shared" si="175"/>
        <v>0</v>
      </c>
      <c r="AJ111" s="55" t="b">
        <f t="shared" si="176"/>
        <v>1</v>
      </c>
      <c r="AK111" s="55" t="b">
        <f>IF(AND(COUNTBLANK(E111:J111)=6,OR(AH112:$AH$123)),NOT(AH111))</f>
        <v>0</v>
      </c>
      <c r="AL111" s="55" t="str">
        <f t="shared" si="115"/>
        <v/>
      </c>
      <c r="AM111" s="55" t="b">
        <f t="shared" si="116"/>
        <v>1</v>
      </c>
      <c r="AN111" s="55" t="str">
        <f t="shared" si="117"/>
        <v/>
      </c>
      <c r="AO111" s="55" t="b">
        <f t="shared" si="178"/>
        <v>1</v>
      </c>
      <c r="AP111" s="353" t="str">
        <f t="shared" si="151"/>
        <v/>
      </c>
      <c r="AQ111" s="55" t="str">
        <f t="shared" si="118"/>
        <v/>
      </c>
      <c r="AR111" s="202">
        <f t="shared" si="152"/>
        <v>0</v>
      </c>
      <c r="AS111" s="202" t="str">
        <f t="shared" si="153"/>
        <v/>
      </c>
      <c r="AT111" s="656" t="str">
        <f t="shared" si="154"/>
        <v/>
      </c>
      <c r="AU111" s="656" t="str">
        <f t="shared" si="155"/>
        <v/>
      </c>
      <c r="AV111" s="656" t="str">
        <f t="shared" si="156"/>
        <v/>
      </c>
      <c r="AW111" s="842"/>
      <c r="AX111" s="844"/>
      <c r="AY111" s="487" t="str">
        <f t="shared" si="157"/>
        <v>n/a</v>
      </c>
      <c r="AZ111" s="483" t="b">
        <f t="shared" si="119"/>
        <v>0</v>
      </c>
      <c r="BA111" s="363" t="b">
        <f t="shared" si="120"/>
        <v>0</v>
      </c>
      <c r="BB111" s="363" t="b">
        <f t="shared" si="121"/>
        <v>0</v>
      </c>
      <c r="BC111" s="484" t="b">
        <f t="shared" si="122"/>
        <v>0</v>
      </c>
      <c r="BD111" s="483" t="b">
        <f t="shared" si="123"/>
        <v>0</v>
      </c>
      <c r="BE111" s="363" t="b">
        <f t="shared" si="124"/>
        <v>0</v>
      </c>
      <c r="BF111" s="484" t="b">
        <f t="shared" si="125"/>
        <v>0</v>
      </c>
      <c r="BG111" s="485" t="str">
        <f t="shared" si="158"/>
        <v/>
      </c>
      <c r="BH111" s="364" t="str">
        <f t="shared" si="159"/>
        <v/>
      </c>
      <c r="BI111" s="365" t="str">
        <f t="shared" si="160"/>
        <v/>
      </c>
      <c r="BJ111" s="366" t="str">
        <f t="shared" si="161"/>
        <v/>
      </c>
      <c r="BN111" s="90">
        <f t="shared" si="107"/>
        <v>88</v>
      </c>
      <c r="BO111" s="90" t="str">
        <f t="shared" si="126"/>
        <v>-</v>
      </c>
      <c r="BQ111" s="46"/>
      <c r="BR111" s="187"/>
      <c r="BS111" s="64"/>
      <c r="BT111" s="64"/>
      <c r="BU111" s="64"/>
      <c r="BV111" s="64"/>
      <c r="BW111" s="64"/>
      <c r="BX111" s="64"/>
      <c r="BY111" s="64"/>
      <c r="CA111" s="137">
        <f t="shared" si="162"/>
        <v>88</v>
      </c>
      <c r="CB111" s="394">
        <f t="shared" si="162"/>
        <v>0</v>
      </c>
      <c r="CC111" s="394">
        <f t="shared" si="163"/>
        <v>0</v>
      </c>
      <c r="CD111" s="354" t="str">
        <f t="shared" si="127"/>
        <v/>
      </c>
      <c r="CE111" s="355" t="str">
        <f t="shared" si="128"/>
        <v/>
      </c>
      <c r="CF111" s="356" t="str">
        <f t="shared" si="164"/>
        <v/>
      </c>
      <c r="CG111" s="357" t="str">
        <f t="shared" si="165"/>
        <v/>
      </c>
      <c r="CH111" s="357" t="str">
        <f t="shared" si="129"/>
        <v/>
      </c>
      <c r="CI111" s="357" t="str">
        <f t="shared" si="130"/>
        <v/>
      </c>
      <c r="CJ111" s="355" t="str">
        <f t="shared" si="166"/>
        <v/>
      </c>
      <c r="CK111" s="46"/>
      <c r="CL111" s="188"/>
      <c r="CM111" s="107"/>
      <c r="CN111" s="107"/>
      <c r="CO111" s="64"/>
      <c r="CP111" s="64"/>
      <c r="CT111" s="373" t="str">
        <f t="shared" si="167"/>
        <v>OK</v>
      </c>
      <c r="CU111" s="373" t="str">
        <f t="shared" si="168"/>
        <v>OK</v>
      </c>
      <c r="CV111" s="373" t="str">
        <f t="shared" si="169"/>
        <v>OK</v>
      </c>
      <c r="CW111" s="373" t="str">
        <f t="shared" si="170"/>
        <v>OK</v>
      </c>
      <c r="CX111" s="373" t="str">
        <f t="shared" si="171"/>
        <v>OK</v>
      </c>
      <c r="CY111" s="374" t="str">
        <f t="shared" si="131"/>
        <v>OK</v>
      </c>
      <c r="CZ111" s="373" t="str">
        <f t="shared" si="132"/>
        <v>OK</v>
      </c>
      <c r="DA111" s="373" t="str">
        <f t="shared" si="133"/>
        <v>OK</v>
      </c>
      <c r="DB111" s="373" t="str">
        <f t="shared" si="134"/>
        <v>OK</v>
      </c>
      <c r="DC111" s="373" t="str">
        <f t="shared" si="135"/>
        <v>OK</v>
      </c>
      <c r="DD111" s="373" t="str">
        <f t="shared" si="136"/>
        <v>OK</v>
      </c>
      <c r="DE111" s="373" t="str">
        <f t="shared" si="137"/>
        <v>OK</v>
      </c>
      <c r="DF111" s="374" t="str">
        <f t="shared" si="138"/>
        <v>OK</v>
      </c>
      <c r="DG111" s="373" t="str">
        <f t="shared" si="172"/>
        <v>OK</v>
      </c>
      <c r="DH111" s="373" t="str">
        <f t="shared" si="139"/>
        <v>OK</v>
      </c>
      <c r="DI111" s="373" t="str">
        <f t="shared" si="140"/>
        <v>OK</v>
      </c>
      <c r="DJ111" s="373" t="str">
        <f t="shared" si="141"/>
        <v>OK</v>
      </c>
      <c r="DK111" s="373" t="str">
        <f t="shared" si="142"/>
        <v>OK</v>
      </c>
      <c r="DL111" s="373" t="str">
        <f t="shared" si="143"/>
        <v>OK</v>
      </c>
      <c r="DM111" s="373" t="str">
        <f t="shared" si="144"/>
        <v>OK</v>
      </c>
      <c r="DN111" s="374" t="str">
        <f t="shared" si="145"/>
        <v>OK</v>
      </c>
      <c r="DO111" s="377">
        <f t="shared" si="173"/>
        <v>0</v>
      </c>
      <c r="DP111" s="376" t="str">
        <f t="shared" si="174"/>
        <v>OK</v>
      </c>
    </row>
    <row r="112" spans="2:120" hidden="1" x14ac:dyDescent="0.2">
      <c r="B112" s="105"/>
      <c r="C112" s="519" t="str">
        <f t="shared" si="146"/>
        <v>-</v>
      </c>
      <c r="D112" s="525">
        <f t="shared" si="106"/>
        <v>89</v>
      </c>
      <c r="E112" s="529"/>
      <c r="F112" s="456"/>
      <c r="G112" s="454"/>
      <c r="H112" s="112"/>
      <c r="I112" s="455"/>
      <c r="J112" s="542"/>
      <c r="K112" s="259"/>
      <c r="L112" s="532"/>
      <c r="M112" s="491"/>
      <c r="N112" s="492"/>
      <c r="O112" s="493"/>
      <c r="P112" s="610"/>
      <c r="Q112" s="463"/>
      <c r="R112" s="492"/>
      <c r="S112" s="493"/>
      <c r="T112" s="671" t="str">
        <f t="shared" si="108"/>
        <v/>
      </c>
      <c r="U112" s="658" t="str">
        <f t="shared" si="108"/>
        <v/>
      </c>
      <c r="V112" s="150" t="str">
        <f t="shared" si="109"/>
        <v/>
      </c>
      <c r="W112" s="53" t="str">
        <f t="shared" si="110"/>
        <v/>
      </c>
      <c r="X112" s="54" t="b">
        <f t="shared" si="147"/>
        <v>0</v>
      </c>
      <c r="Y112" s="54" t="b">
        <f t="shared" si="148"/>
        <v>0</v>
      </c>
      <c r="Z112" s="54" t="b">
        <f t="shared" si="149"/>
        <v>0</v>
      </c>
      <c r="AA112" s="53" t="str">
        <f t="shared" si="150"/>
        <v/>
      </c>
      <c r="AB112" s="54" t="str">
        <f t="shared" si="111"/>
        <v/>
      </c>
      <c r="AC112" s="53" t="str">
        <f t="shared" si="112"/>
        <v/>
      </c>
      <c r="AD112" s="200" t="str">
        <f t="shared" si="113"/>
        <v/>
      </c>
      <c r="AE112" s="53" t="str">
        <f t="shared" si="177"/>
        <v/>
      </c>
      <c r="AF112" s="201" t="e">
        <f t="shared" si="114"/>
        <v>#VALUE!</v>
      </c>
      <c r="AG112" s="352" t="b">
        <f t="shared" si="179"/>
        <v>1</v>
      </c>
      <c r="AH112" s="352" t="b">
        <f t="shared" si="180"/>
        <v>0</v>
      </c>
      <c r="AI112" s="55" t="b">
        <f t="shared" si="175"/>
        <v>0</v>
      </c>
      <c r="AJ112" s="55" t="b">
        <f t="shared" si="176"/>
        <v>1</v>
      </c>
      <c r="AK112" s="55" t="b">
        <f>IF(AND(COUNTBLANK(E112:J112)=6,OR(AH113:$AH$123)),NOT(AH112))</f>
        <v>0</v>
      </c>
      <c r="AL112" s="55" t="str">
        <f t="shared" si="115"/>
        <v/>
      </c>
      <c r="AM112" s="55" t="b">
        <f t="shared" si="116"/>
        <v>1</v>
      </c>
      <c r="AN112" s="55" t="str">
        <f t="shared" si="117"/>
        <v/>
      </c>
      <c r="AO112" s="55" t="b">
        <f t="shared" si="178"/>
        <v>1</v>
      </c>
      <c r="AP112" s="353" t="str">
        <f t="shared" si="151"/>
        <v/>
      </c>
      <c r="AQ112" s="55" t="str">
        <f t="shared" si="118"/>
        <v/>
      </c>
      <c r="AR112" s="202">
        <f t="shared" si="152"/>
        <v>0</v>
      </c>
      <c r="AS112" s="202" t="str">
        <f t="shared" si="153"/>
        <v/>
      </c>
      <c r="AT112" s="656" t="str">
        <f t="shared" si="154"/>
        <v/>
      </c>
      <c r="AU112" s="656" t="str">
        <f t="shared" si="155"/>
        <v/>
      </c>
      <c r="AV112" s="656" t="str">
        <f t="shared" si="156"/>
        <v/>
      </c>
      <c r="AW112" s="842"/>
      <c r="AX112" s="844"/>
      <c r="AY112" s="487" t="str">
        <f t="shared" si="157"/>
        <v>n/a</v>
      </c>
      <c r="AZ112" s="483" t="b">
        <f t="shared" si="119"/>
        <v>0</v>
      </c>
      <c r="BA112" s="363" t="b">
        <f t="shared" si="120"/>
        <v>0</v>
      </c>
      <c r="BB112" s="363" t="b">
        <f t="shared" si="121"/>
        <v>0</v>
      </c>
      <c r="BC112" s="484" t="b">
        <f t="shared" si="122"/>
        <v>0</v>
      </c>
      <c r="BD112" s="483" t="b">
        <f t="shared" si="123"/>
        <v>0</v>
      </c>
      <c r="BE112" s="363" t="b">
        <f t="shared" si="124"/>
        <v>0</v>
      </c>
      <c r="BF112" s="484" t="b">
        <f t="shared" si="125"/>
        <v>0</v>
      </c>
      <c r="BG112" s="485" t="str">
        <f t="shared" si="158"/>
        <v/>
      </c>
      <c r="BH112" s="364" t="str">
        <f t="shared" si="159"/>
        <v/>
      </c>
      <c r="BI112" s="365" t="str">
        <f t="shared" si="160"/>
        <v/>
      </c>
      <c r="BJ112" s="366" t="str">
        <f t="shared" si="161"/>
        <v/>
      </c>
      <c r="BN112" s="90">
        <f t="shared" si="107"/>
        <v>89</v>
      </c>
      <c r="BO112" s="90" t="str">
        <f t="shared" si="126"/>
        <v>-</v>
      </c>
      <c r="BQ112" s="46"/>
      <c r="BR112" s="187"/>
      <c r="BS112" s="64"/>
      <c r="BT112" s="64"/>
      <c r="BU112" s="64"/>
      <c r="BV112" s="64"/>
      <c r="BW112" s="64"/>
      <c r="BX112" s="64"/>
      <c r="BY112" s="64"/>
      <c r="CA112" s="137">
        <f t="shared" si="162"/>
        <v>89</v>
      </c>
      <c r="CB112" s="394">
        <f t="shared" si="162"/>
        <v>0</v>
      </c>
      <c r="CC112" s="394">
        <f t="shared" si="163"/>
        <v>0</v>
      </c>
      <c r="CD112" s="354" t="str">
        <f t="shared" si="127"/>
        <v/>
      </c>
      <c r="CE112" s="355" t="str">
        <f t="shared" si="128"/>
        <v/>
      </c>
      <c r="CF112" s="356" t="str">
        <f t="shared" si="164"/>
        <v/>
      </c>
      <c r="CG112" s="357" t="str">
        <f t="shared" si="165"/>
        <v/>
      </c>
      <c r="CH112" s="357" t="str">
        <f t="shared" si="129"/>
        <v/>
      </c>
      <c r="CI112" s="357" t="str">
        <f t="shared" si="130"/>
        <v/>
      </c>
      <c r="CJ112" s="355" t="str">
        <f t="shared" si="166"/>
        <v/>
      </c>
      <c r="CK112" s="46"/>
      <c r="CL112" s="188"/>
      <c r="CM112" s="107"/>
      <c r="CN112" s="107"/>
      <c r="CO112" s="64"/>
      <c r="CP112" s="64"/>
      <c r="CT112" s="373" t="str">
        <f t="shared" si="167"/>
        <v>OK</v>
      </c>
      <c r="CU112" s="373" t="str">
        <f t="shared" si="168"/>
        <v>OK</v>
      </c>
      <c r="CV112" s="373" t="str">
        <f t="shared" si="169"/>
        <v>OK</v>
      </c>
      <c r="CW112" s="373" t="str">
        <f t="shared" si="170"/>
        <v>OK</v>
      </c>
      <c r="CX112" s="373" t="str">
        <f t="shared" si="171"/>
        <v>OK</v>
      </c>
      <c r="CY112" s="374" t="str">
        <f t="shared" si="131"/>
        <v>OK</v>
      </c>
      <c r="CZ112" s="373" t="str">
        <f t="shared" si="132"/>
        <v>OK</v>
      </c>
      <c r="DA112" s="373" t="str">
        <f t="shared" si="133"/>
        <v>OK</v>
      </c>
      <c r="DB112" s="373" t="str">
        <f t="shared" si="134"/>
        <v>OK</v>
      </c>
      <c r="DC112" s="373" t="str">
        <f t="shared" si="135"/>
        <v>OK</v>
      </c>
      <c r="DD112" s="373" t="str">
        <f t="shared" si="136"/>
        <v>OK</v>
      </c>
      <c r="DE112" s="373" t="str">
        <f t="shared" si="137"/>
        <v>OK</v>
      </c>
      <c r="DF112" s="374" t="str">
        <f t="shared" si="138"/>
        <v>OK</v>
      </c>
      <c r="DG112" s="373" t="str">
        <f t="shared" si="172"/>
        <v>OK</v>
      </c>
      <c r="DH112" s="373" t="str">
        <f t="shared" si="139"/>
        <v>OK</v>
      </c>
      <c r="DI112" s="373" t="str">
        <f t="shared" si="140"/>
        <v>OK</v>
      </c>
      <c r="DJ112" s="373" t="str">
        <f t="shared" si="141"/>
        <v>OK</v>
      </c>
      <c r="DK112" s="373" t="str">
        <f t="shared" si="142"/>
        <v>OK</v>
      </c>
      <c r="DL112" s="373" t="str">
        <f t="shared" si="143"/>
        <v>OK</v>
      </c>
      <c r="DM112" s="373" t="str">
        <f t="shared" si="144"/>
        <v>OK</v>
      </c>
      <c r="DN112" s="374" t="str">
        <f t="shared" si="145"/>
        <v>OK</v>
      </c>
      <c r="DO112" s="377">
        <f t="shared" si="173"/>
        <v>0</v>
      </c>
      <c r="DP112" s="376" t="str">
        <f t="shared" si="174"/>
        <v>OK</v>
      </c>
    </row>
    <row r="113" spans="1:120" hidden="1" x14ac:dyDescent="0.2">
      <c r="B113" s="105"/>
      <c r="C113" s="519" t="str">
        <f t="shared" si="146"/>
        <v>-</v>
      </c>
      <c r="D113" s="522">
        <f t="shared" si="106"/>
        <v>90</v>
      </c>
      <c r="E113" s="529"/>
      <c r="F113" s="456"/>
      <c r="G113" s="454"/>
      <c r="H113" s="112"/>
      <c r="I113" s="455"/>
      <c r="J113" s="542"/>
      <c r="K113" s="259"/>
      <c r="L113" s="532"/>
      <c r="M113" s="491"/>
      <c r="N113" s="492"/>
      <c r="O113" s="493"/>
      <c r="P113" s="610"/>
      <c r="Q113" s="463"/>
      <c r="R113" s="492"/>
      <c r="S113" s="493"/>
      <c r="T113" s="671" t="str">
        <f t="shared" si="108"/>
        <v/>
      </c>
      <c r="U113" s="658" t="str">
        <f t="shared" si="108"/>
        <v/>
      </c>
      <c r="V113" s="150" t="str">
        <f t="shared" si="109"/>
        <v/>
      </c>
      <c r="W113" s="53" t="str">
        <f t="shared" si="110"/>
        <v/>
      </c>
      <c r="X113" s="54" t="b">
        <f t="shared" si="147"/>
        <v>0</v>
      </c>
      <c r="Y113" s="54" t="b">
        <f t="shared" si="148"/>
        <v>0</v>
      </c>
      <c r="Z113" s="54" t="b">
        <f t="shared" si="149"/>
        <v>0</v>
      </c>
      <c r="AA113" s="53" t="str">
        <f t="shared" si="150"/>
        <v/>
      </c>
      <c r="AB113" s="54" t="str">
        <f t="shared" si="111"/>
        <v/>
      </c>
      <c r="AC113" s="53" t="str">
        <f t="shared" si="112"/>
        <v/>
      </c>
      <c r="AD113" s="200" t="str">
        <f t="shared" si="113"/>
        <v/>
      </c>
      <c r="AE113" s="53" t="str">
        <f t="shared" si="177"/>
        <v/>
      </c>
      <c r="AF113" s="201" t="e">
        <f t="shared" si="114"/>
        <v>#VALUE!</v>
      </c>
      <c r="AG113" s="352" t="b">
        <f t="shared" si="179"/>
        <v>1</v>
      </c>
      <c r="AH113" s="352" t="b">
        <f t="shared" si="180"/>
        <v>0</v>
      </c>
      <c r="AI113" s="55" t="b">
        <f t="shared" si="175"/>
        <v>0</v>
      </c>
      <c r="AJ113" s="55" t="b">
        <f t="shared" si="176"/>
        <v>1</v>
      </c>
      <c r="AK113" s="55" t="b">
        <f>IF(AND(COUNTBLANK(E113:J113)=6,OR(AH114:$AH$123)),NOT(AH113))</f>
        <v>0</v>
      </c>
      <c r="AL113" s="55" t="str">
        <f t="shared" si="115"/>
        <v/>
      </c>
      <c r="AM113" s="55" t="b">
        <f t="shared" si="116"/>
        <v>1</v>
      </c>
      <c r="AN113" s="55" t="str">
        <f t="shared" si="117"/>
        <v/>
      </c>
      <c r="AO113" s="55" t="b">
        <f t="shared" si="178"/>
        <v>1</v>
      </c>
      <c r="AP113" s="353" t="str">
        <f t="shared" si="151"/>
        <v/>
      </c>
      <c r="AQ113" s="55" t="str">
        <f t="shared" si="118"/>
        <v/>
      </c>
      <c r="AR113" s="202">
        <f t="shared" si="152"/>
        <v>0</v>
      </c>
      <c r="AS113" s="202" t="str">
        <f t="shared" si="153"/>
        <v/>
      </c>
      <c r="AT113" s="656" t="str">
        <f t="shared" si="154"/>
        <v/>
      </c>
      <c r="AU113" s="656" t="str">
        <f t="shared" si="155"/>
        <v/>
      </c>
      <c r="AV113" s="656" t="str">
        <f t="shared" si="156"/>
        <v/>
      </c>
      <c r="AW113" s="842"/>
      <c r="AX113" s="844"/>
      <c r="AY113" s="487" t="str">
        <f t="shared" si="157"/>
        <v>n/a</v>
      </c>
      <c r="AZ113" s="483" t="b">
        <f t="shared" si="119"/>
        <v>0</v>
      </c>
      <c r="BA113" s="363" t="b">
        <f t="shared" si="120"/>
        <v>0</v>
      </c>
      <c r="BB113" s="363" t="b">
        <f t="shared" si="121"/>
        <v>0</v>
      </c>
      <c r="BC113" s="484" t="b">
        <f t="shared" si="122"/>
        <v>0</v>
      </c>
      <c r="BD113" s="483" t="b">
        <f t="shared" si="123"/>
        <v>0</v>
      </c>
      <c r="BE113" s="363" t="b">
        <f t="shared" si="124"/>
        <v>0</v>
      </c>
      <c r="BF113" s="484" t="b">
        <f t="shared" si="125"/>
        <v>0</v>
      </c>
      <c r="BG113" s="485" t="str">
        <f t="shared" si="158"/>
        <v/>
      </c>
      <c r="BH113" s="364" t="str">
        <f t="shared" si="159"/>
        <v/>
      </c>
      <c r="BI113" s="365" t="str">
        <f t="shared" si="160"/>
        <v/>
      </c>
      <c r="BJ113" s="366" t="str">
        <f t="shared" si="161"/>
        <v/>
      </c>
      <c r="BN113" s="90">
        <f t="shared" si="107"/>
        <v>90</v>
      </c>
      <c r="BO113" s="90" t="str">
        <f t="shared" si="126"/>
        <v>-</v>
      </c>
      <c r="BQ113" s="46"/>
      <c r="BR113" s="187"/>
      <c r="BS113" s="64"/>
      <c r="BT113" s="64"/>
      <c r="BU113" s="64"/>
      <c r="BV113" s="64"/>
      <c r="BW113" s="64"/>
      <c r="BX113" s="64"/>
      <c r="BY113" s="64"/>
      <c r="CA113" s="137">
        <f t="shared" si="162"/>
        <v>90</v>
      </c>
      <c r="CB113" s="394">
        <f t="shared" si="162"/>
        <v>0</v>
      </c>
      <c r="CC113" s="394">
        <f t="shared" si="163"/>
        <v>0</v>
      </c>
      <c r="CD113" s="354" t="str">
        <f t="shared" si="127"/>
        <v/>
      </c>
      <c r="CE113" s="355" t="str">
        <f t="shared" si="128"/>
        <v/>
      </c>
      <c r="CF113" s="356" t="str">
        <f t="shared" si="164"/>
        <v/>
      </c>
      <c r="CG113" s="357" t="str">
        <f t="shared" si="165"/>
        <v/>
      </c>
      <c r="CH113" s="357" t="str">
        <f t="shared" si="129"/>
        <v/>
      </c>
      <c r="CI113" s="357" t="str">
        <f t="shared" si="130"/>
        <v/>
      </c>
      <c r="CJ113" s="355" t="str">
        <f t="shared" si="166"/>
        <v/>
      </c>
      <c r="CK113" s="46"/>
      <c r="CL113" s="188"/>
      <c r="CM113" s="107"/>
      <c r="CN113" s="107"/>
      <c r="CO113" s="64"/>
      <c r="CP113" s="64"/>
      <c r="CT113" s="373" t="str">
        <f t="shared" si="167"/>
        <v>OK</v>
      </c>
      <c r="CU113" s="373" t="str">
        <f t="shared" si="168"/>
        <v>OK</v>
      </c>
      <c r="CV113" s="373" t="str">
        <f t="shared" si="169"/>
        <v>OK</v>
      </c>
      <c r="CW113" s="373" t="str">
        <f t="shared" si="170"/>
        <v>OK</v>
      </c>
      <c r="CX113" s="373" t="str">
        <f t="shared" si="171"/>
        <v>OK</v>
      </c>
      <c r="CY113" s="374" t="str">
        <f t="shared" si="131"/>
        <v>OK</v>
      </c>
      <c r="CZ113" s="373" t="str">
        <f t="shared" si="132"/>
        <v>OK</v>
      </c>
      <c r="DA113" s="373" t="str">
        <f t="shared" si="133"/>
        <v>OK</v>
      </c>
      <c r="DB113" s="373" t="str">
        <f t="shared" si="134"/>
        <v>OK</v>
      </c>
      <c r="DC113" s="373" t="str">
        <f t="shared" si="135"/>
        <v>OK</v>
      </c>
      <c r="DD113" s="373" t="str">
        <f t="shared" si="136"/>
        <v>OK</v>
      </c>
      <c r="DE113" s="373" t="str">
        <f t="shared" si="137"/>
        <v>OK</v>
      </c>
      <c r="DF113" s="374" t="str">
        <f t="shared" si="138"/>
        <v>OK</v>
      </c>
      <c r="DG113" s="373" t="str">
        <f t="shared" si="172"/>
        <v>OK</v>
      </c>
      <c r="DH113" s="373" t="str">
        <f t="shared" si="139"/>
        <v>OK</v>
      </c>
      <c r="DI113" s="373" t="str">
        <f t="shared" si="140"/>
        <v>OK</v>
      </c>
      <c r="DJ113" s="373" t="str">
        <f t="shared" si="141"/>
        <v>OK</v>
      </c>
      <c r="DK113" s="373" t="str">
        <f t="shared" si="142"/>
        <v>OK</v>
      </c>
      <c r="DL113" s="373" t="str">
        <f t="shared" si="143"/>
        <v>OK</v>
      </c>
      <c r="DM113" s="373" t="str">
        <f t="shared" si="144"/>
        <v>OK</v>
      </c>
      <c r="DN113" s="374" t="str">
        <f t="shared" si="145"/>
        <v>OK</v>
      </c>
      <c r="DO113" s="377">
        <f t="shared" si="173"/>
        <v>0</v>
      </c>
      <c r="DP113" s="376" t="str">
        <f t="shared" si="174"/>
        <v>OK</v>
      </c>
    </row>
    <row r="114" spans="1:120" hidden="1" x14ac:dyDescent="0.2">
      <c r="B114" s="105"/>
      <c r="C114" s="519" t="str">
        <f t="shared" si="146"/>
        <v>-</v>
      </c>
      <c r="D114" s="522">
        <f t="shared" si="106"/>
        <v>91</v>
      </c>
      <c r="E114" s="529"/>
      <c r="F114" s="456"/>
      <c r="G114" s="454"/>
      <c r="H114" s="112"/>
      <c r="I114" s="455"/>
      <c r="J114" s="542"/>
      <c r="K114" s="259"/>
      <c r="L114" s="532"/>
      <c r="M114" s="491"/>
      <c r="N114" s="492"/>
      <c r="O114" s="493"/>
      <c r="P114" s="610"/>
      <c r="Q114" s="463"/>
      <c r="R114" s="492"/>
      <c r="S114" s="493"/>
      <c r="T114" s="671" t="str">
        <f t="shared" si="108"/>
        <v/>
      </c>
      <c r="U114" s="658" t="str">
        <f t="shared" si="108"/>
        <v/>
      </c>
      <c r="V114" s="150" t="str">
        <f t="shared" si="109"/>
        <v/>
      </c>
      <c r="W114" s="53" t="str">
        <f t="shared" si="110"/>
        <v/>
      </c>
      <c r="X114" s="54" t="b">
        <f t="shared" si="147"/>
        <v>0</v>
      </c>
      <c r="Y114" s="54" t="b">
        <f t="shared" si="148"/>
        <v>0</v>
      </c>
      <c r="Z114" s="54" t="b">
        <f t="shared" si="149"/>
        <v>0</v>
      </c>
      <c r="AA114" s="53" t="str">
        <f t="shared" si="150"/>
        <v/>
      </c>
      <c r="AB114" s="54" t="str">
        <f t="shared" si="111"/>
        <v/>
      </c>
      <c r="AC114" s="53" t="str">
        <f t="shared" si="112"/>
        <v/>
      </c>
      <c r="AD114" s="200" t="str">
        <f t="shared" si="113"/>
        <v/>
      </c>
      <c r="AE114" s="53" t="str">
        <f t="shared" si="177"/>
        <v/>
      </c>
      <c r="AF114" s="201" t="e">
        <f t="shared" si="114"/>
        <v>#VALUE!</v>
      </c>
      <c r="AG114" s="352" t="b">
        <f t="shared" si="179"/>
        <v>1</v>
      </c>
      <c r="AH114" s="352" t="b">
        <f t="shared" si="180"/>
        <v>0</v>
      </c>
      <c r="AI114" s="55" t="b">
        <f t="shared" si="175"/>
        <v>0</v>
      </c>
      <c r="AJ114" s="55" t="b">
        <f t="shared" si="176"/>
        <v>1</v>
      </c>
      <c r="AK114" s="55" t="b">
        <f>IF(AND(COUNTBLANK(E114:J114)=6,OR(AH115:$AH$123)),NOT(AH114))</f>
        <v>0</v>
      </c>
      <c r="AL114" s="55" t="str">
        <f t="shared" si="115"/>
        <v/>
      </c>
      <c r="AM114" s="55" t="b">
        <f t="shared" si="116"/>
        <v>1</v>
      </c>
      <c r="AN114" s="55" t="str">
        <f t="shared" si="117"/>
        <v/>
      </c>
      <c r="AO114" s="55" t="b">
        <f t="shared" si="178"/>
        <v>1</v>
      </c>
      <c r="AP114" s="353" t="str">
        <f t="shared" si="151"/>
        <v/>
      </c>
      <c r="AQ114" s="55" t="str">
        <f t="shared" si="118"/>
        <v/>
      </c>
      <c r="AR114" s="202">
        <f t="shared" si="152"/>
        <v>0</v>
      </c>
      <c r="AS114" s="202" t="str">
        <f t="shared" si="153"/>
        <v/>
      </c>
      <c r="AT114" s="656" t="str">
        <f t="shared" si="154"/>
        <v/>
      </c>
      <c r="AU114" s="656" t="str">
        <f t="shared" si="155"/>
        <v/>
      </c>
      <c r="AV114" s="656" t="str">
        <f t="shared" si="156"/>
        <v/>
      </c>
      <c r="AW114" s="842"/>
      <c r="AX114" s="844"/>
      <c r="AY114" s="487" t="str">
        <f t="shared" si="157"/>
        <v>n/a</v>
      </c>
      <c r="AZ114" s="483" t="b">
        <f t="shared" si="119"/>
        <v>0</v>
      </c>
      <c r="BA114" s="363" t="b">
        <f t="shared" si="120"/>
        <v>0</v>
      </c>
      <c r="BB114" s="363" t="b">
        <f t="shared" si="121"/>
        <v>0</v>
      </c>
      <c r="BC114" s="484" t="b">
        <f t="shared" si="122"/>
        <v>0</v>
      </c>
      <c r="BD114" s="483" t="b">
        <f t="shared" si="123"/>
        <v>0</v>
      </c>
      <c r="BE114" s="363" t="b">
        <f t="shared" si="124"/>
        <v>0</v>
      </c>
      <c r="BF114" s="484" t="b">
        <f t="shared" si="125"/>
        <v>0</v>
      </c>
      <c r="BG114" s="485" t="str">
        <f t="shared" si="158"/>
        <v/>
      </c>
      <c r="BH114" s="364" t="str">
        <f t="shared" si="159"/>
        <v/>
      </c>
      <c r="BI114" s="365" t="str">
        <f t="shared" si="160"/>
        <v/>
      </c>
      <c r="BJ114" s="366" t="str">
        <f t="shared" si="161"/>
        <v/>
      </c>
      <c r="BN114" s="90">
        <f t="shared" si="107"/>
        <v>91</v>
      </c>
      <c r="BO114" s="90" t="str">
        <f t="shared" si="126"/>
        <v>-</v>
      </c>
      <c r="BQ114" s="46"/>
      <c r="BR114" s="187"/>
      <c r="BS114" s="64"/>
      <c r="BT114" s="64"/>
      <c r="BU114" s="64"/>
      <c r="BV114" s="64"/>
      <c r="BW114" s="64"/>
      <c r="BX114" s="64"/>
      <c r="BY114" s="64"/>
      <c r="CA114" s="137">
        <f t="shared" si="162"/>
        <v>91</v>
      </c>
      <c r="CB114" s="394">
        <f t="shared" si="162"/>
        <v>0</v>
      </c>
      <c r="CC114" s="394">
        <f t="shared" si="163"/>
        <v>0</v>
      </c>
      <c r="CD114" s="354" t="str">
        <f t="shared" si="127"/>
        <v/>
      </c>
      <c r="CE114" s="355" t="str">
        <f t="shared" si="128"/>
        <v/>
      </c>
      <c r="CF114" s="356" t="str">
        <f t="shared" si="164"/>
        <v/>
      </c>
      <c r="CG114" s="357" t="str">
        <f t="shared" si="165"/>
        <v/>
      </c>
      <c r="CH114" s="357" t="str">
        <f t="shared" si="129"/>
        <v/>
      </c>
      <c r="CI114" s="357" t="str">
        <f t="shared" si="130"/>
        <v/>
      </c>
      <c r="CJ114" s="355" t="str">
        <f t="shared" si="166"/>
        <v/>
      </c>
      <c r="CK114" s="46"/>
      <c r="CL114" s="188"/>
      <c r="CM114" s="107"/>
      <c r="CN114" s="107"/>
      <c r="CO114" s="64"/>
      <c r="CP114" s="64"/>
      <c r="CT114" s="373" t="str">
        <f t="shared" si="167"/>
        <v>OK</v>
      </c>
      <c r="CU114" s="373" t="str">
        <f t="shared" si="168"/>
        <v>OK</v>
      </c>
      <c r="CV114" s="373" t="str">
        <f t="shared" si="169"/>
        <v>OK</v>
      </c>
      <c r="CW114" s="373" t="str">
        <f t="shared" si="170"/>
        <v>OK</v>
      </c>
      <c r="CX114" s="373" t="str">
        <f t="shared" si="171"/>
        <v>OK</v>
      </c>
      <c r="CY114" s="374" t="str">
        <f t="shared" si="131"/>
        <v>OK</v>
      </c>
      <c r="CZ114" s="373" t="str">
        <f t="shared" si="132"/>
        <v>OK</v>
      </c>
      <c r="DA114" s="373" t="str">
        <f t="shared" si="133"/>
        <v>OK</v>
      </c>
      <c r="DB114" s="373" t="str">
        <f t="shared" si="134"/>
        <v>OK</v>
      </c>
      <c r="DC114" s="373" t="str">
        <f t="shared" si="135"/>
        <v>OK</v>
      </c>
      <c r="DD114" s="373" t="str">
        <f t="shared" si="136"/>
        <v>OK</v>
      </c>
      <c r="DE114" s="373" t="str">
        <f t="shared" si="137"/>
        <v>OK</v>
      </c>
      <c r="DF114" s="374" t="str">
        <f t="shared" si="138"/>
        <v>OK</v>
      </c>
      <c r="DG114" s="373" t="str">
        <f t="shared" si="172"/>
        <v>OK</v>
      </c>
      <c r="DH114" s="373" t="str">
        <f t="shared" si="139"/>
        <v>OK</v>
      </c>
      <c r="DI114" s="373" t="str">
        <f t="shared" si="140"/>
        <v>OK</v>
      </c>
      <c r="DJ114" s="373" t="str">
        <f t="shared" si="141"/>
        <v>OK</v>
      </c>
      <c r="DK114" s="373" t="str">
        <f t="shared" si="142"/>
        <v>OK</v>
      </c>
      <c r="DL114" s="373" t="str">
        <f t="shared" si="143"/>
        <v>OK</v>
      </c>
      <c r="DM114" s="373" t="str">
        <f t="shared" si="144"/>
        <v>OK</v>
      </c>
      <c r="DN114" s="374" t="str">
        <f t="shared" si="145"/>
        <v>OK</v>
      </c>
      <c r="DO114" s="377">
        <f t="shared" si="173"/>
        <v>0</v>
      </c>
      <c r="DP114" s="376" t="str">
        <f t="shared" si="174"/>
        <v>OK</v>
      </c>
    </row>
    <row r="115" spans="1:120" hidden="1" x14ac:dyDescent="0.2">
      <c r="B115" s="105"/>
      <c r="C115" s="519" t="str">
        <f t="shared" si="146"/>
        <v>-</v>
      </c>
      <c r="D115" s="522">
        <f t="shared" si="106"/>
        <v>92</v>
      </c>
      <c r="E115" s="529"/>
      <c r="F115" s="456"/>
      <c r="G115" s="454"/>
      <c r="H115" s="112"/>
      <c r="I115" s="455"/>
      <c r="J115" s="542"/>
      <c r="K115" s="259"/>
      <c r="L115" s="532"/>
      <c r="M115" s="491"/>
      <c r="N115" s="492"/>
      <c r="O115" s="493"/>
      <c r="P115" s="610"/>
      <c r="Q115" s="463"/>
      <c r="R115" s="492"/>
      <c r="S115" s="493"/>
      <c r="T115" s="671" t="str">
        <f t="shared" si="108"/>
        <v/>
      </c>
      <c r="U115" s="658" t="str">
        <f t="shared" si="108"/>
        <v/>
      </c>
      <c r="V115" s="150" t="str">
        <f t="shared" si="109"/>
        <v/>
      </c>
      <c r="W115" s="53" t="str">
        <f t="shared" si="110"/>
        <v/>
      </c>
      <c r="X115" s="54" t="b">
        <f t="shared" si="147"/>
        <v>0</v>
      </c>
      <c r="Y115" s="54" t="b">
        <f t="shared" si="148"/>
        <v>0</v>
      </c>
      <c r="Z115" s="54" t="b">
        <f t="shared" si="149"/>
        <v>0</v>
      </c>
      <c r="AA115" s="53" t="str">
        <f t="shared" si="150"/>
        <v/>
      </c>
      <c r="AB115" s="54" t="str">
        <f t="shared" si="111"/>
        <v/>
      </c>
      <c r="AC115" s="53" t="str">
        <f t="shared" si="112"/>
        <v/>
      </c>
      <c r="AD115" s="200" t="str">
        <f t="shared" si="113"/>
        <v/>
      </c>
      <c r="AE115" s="53" t="str">
        <f t="shared" si="177"/>
        <v/>
      </c>
      <c r="AF115" s="201" t="e">
        <f t="shared" si="114"/>
        <v>#VALUE!</v>
      </c>
      <c r="AG115" s="352" t="b">
        <f t="shared" si="179"/>
        <v>1</v>
      </c>
      <c r="AH115" s="352" t="b">
        <f t="shared" si="180"/>
        <v>0</v>
      </c>
      <c r="AI115" s="55" t="b">
        <f t="shared" si="175"/>
        <v>0</v>
      </c>
      <c r="AJ115" s="55" t="b">
        <f t="shared" si="176"/>
        <v>1</v>
      </c>
      <c r="AK115" s="55" t="b">
        <f>IF(AND(COUNTBLANK(E115:J115)=6,OR(AH116:$AH$123)),NOT(AH115))</f>
        <v>0</v>
      </c>
      <c r="AL115" s="55" t="str">
        <f t="shared" si="115"/>
        <v/>
      </c>
      <c r="AM115" s="55" t="b">
        <f t="shared" si="116"/>
        <v>1</v>
      </c>
      <c r="AN115" s="55" t="str">
        <f t="shared" si="117"/>
        <v/>
      </c>
      <c r="AO115" s="55" t="b">
        <f t="shared" si="178"/>
        <v>1</v>
      </c>
      <c r="AP115" s="353" t="str">
        <f t="shared" si="151"/>
        <v/>
      </c>
      <c r="AQ115" s="55" t="str">
        <f t="shared" si="118"/>
        <v/>
      </c>
      <c r="AR115" s="202">
        <f t="shared" si="152"/>
        <v>0</v>
      </c>
      <c r="AS115" s="202" t="str">
        <f t="shared" si="153"/>
        <v/>
      </c>
      <c r="AT115" s="656" t="str">
        <f t="shared" si="154"/>
        <v/>
      </c>
      <c r="AU115" s="656" t="str">
        <f t="shared" si="155"/>
        <v/>
      </c>
      <c r="AV115" s="656" t="str">
        <f t="shared" si="156"/>
        <v/>
      </c>
      <c r="AW115" s="842"/>
      <c r="AX115" s="844"/>
      <c r="AY115" s="487" t="str">
        <f t="shared" si="157"/>
        <v>n/a</v>
      </c>
      <c r="AZ115" s="483" t="b">
        <f t="shared" si="119"/>
        <v>0</v>
      </c>
      <c r="BA115" s="363" t="b">
        <f t="shared" si="120"/>
        <v>0</v>
      </c>
      <c r="BB115" s="363" t="b">
        <f t="shared" si="121"/>
        <v>0</v>
      </c>
      <c r="BC115" s="484" t="b">
        <f t="shared" si="122"/>
        <v>0</v>
      </c>
      <c r="BD115" s="483" t="b">
        <f t="shared" si="123"/>
        <v>0</v>
      </c>
      <c r="BE115" s="363" t="b">
        <f t="shared" si="124"/>
        <v>0</v>
      </c>
      <c r="BF115" s="484" t="b">
        <f t="shared" si="125"/>
        <v>0</v>
      </c>
      <c r="BG115" s="485" t="str">
        <f t="shared" si="158"/>
        <v/>
      </c>
      <c r="BH115" s="364" t="str">
        <f t="shared" si="159"/>
        <v/>
      </c>
      <c r="BI115" s="365" t="str">
        <f t="shared" si="160"/>
        <v/>
      </c>
      <c r="BJ115" s="366" t="str">
        <f t="shared" si="161"/>
        <v/>
      </c>
      <c r="BN115" s="90">
        <f t="shared" si="107"/>
        <v>92</v>
      </c>
      <c r="BO115" s="90" t="str">
        <f t="shared" si="126"/>
        <v>-</v>
      </c>
      <c r="BQ115" s="46"/>
      <c r="BR115" s="187"/>
      <c r="BS115" s="64"/>
      <c r="BT115" s="64"/>
      <c r="BU115" s="64"/>
      <c r="BV115" s="64"/>
      <c r="BW115" s="64"/>
      <c r="BX115" s="64"/>
      <c r="BY115" s="64"/>
      <c r="CA115" s="137">
        <f t="shared" si="162"/>
        <v>92</v>
      </c>
      <c r="CB115" s="394">
        <f t="shared" si="162"/>
        <v>0</v>
      </c>
      <c r="CC115" s="394">
        <f t="shared" si="163"/>
        <v>0</v>
      </c>
      <c r="CD115" s="354" t="str">
        <f t="shared" si="127"/>
        <v/>
      </c>
      <c r="CE115" s="355" t="str">
        <f t="shared" si="128"/>
        <v/>
      </c>
      <c r="CF115" s="356" t="str">
        <f t="shared" si="164"/>
        <v/>
      </c>
      <c r="CG115" s="357" t="str">
        <f t="shared" si="165"/>
        <v/>
      </c>
      <c r="CH115" s="357" t="str">
        <f t="shared" si="129"/>
        <v/>
      </c>
      <c r="CI115" s="357" t="str">
        <f t="shared" si="130"/>
        <v/>
      </c>
      <c r="CJ115" s="355" t="str">
        <f t="shared" si="166"/>
        <v/>
      </c>
      <c r="CK115" s="46"/>
      <c r="CL115" s="188"/>
      <c r="CM115" s="107"/>
      <c r="CN115" s="107"/>
      <c r="CO115" s="64"/>
      <c r="CP115" s="64"/>
      <c r="CT115" s="373" t="str">
        <f t="shared" si="167"/>
        <v>OK</v>
      </c>
      <c r="CU115" s="373" t="str">
        <f t="shared" si="168"/>
        <v>OK</v>
      </c>
      <c r="CV115" s="373" t="str">
        <f t="shared" si="169"/>
        <v>OK</v>
      </c>
      <c r="CW115" s="373" t="str">
        <f t="shared" si="170"/>
        <v>OK</v>
      </c>
      <c r="CX115" s="373" t="str">
        <f t="shared" si="171"/>
        <v>OK</v>
      </c>
      <c r="CY115" s="374" t="str">
        <f t="shared" si="131"/>
        <v>OK</v>
      </c>
      <c r="CZ115" s="373" t="str">
        <f t="shared" si="132"/>
        <v>OK</v>
      </c>
      <c r="DA115" s="373" t="str">
        <f t="shared" si="133"/>
        <v>OK</v>
      </c>
      <c r="DB115" s="373" t="str">
        <f t="shared" si="134"/>
        <v>OK</v>
      </c>
      <c r="DC115" s="373" t="str">
        <f t="shared" si="135"/>
        <v>OK</v>
      </c>
      <c r="DD115" s="373" t="str">
        <f t="shared" si="136"/>
        <v>OK</v>
      </c>
      <c r="DE115" s="373" t="str">
        <f t="shared" si="137"/>
        <v>OK</v>
      </c>
      <c r="DF115" s="374" t="str">
        <f t="shared" si="138"/>
        <v>OK</v>
      </c>
      <c r="DG115" s="373" t="str">
        <f t="shared" si="172"/>
        <v>OK</v>
      </c>
      <c r="DH115" s="373" t="str">
        <f t="shared" si="139"/>
        <v>OK</v>
      </c>
      <c r="DI115" s="373" t="str">
        <f t="shared" si="140"/>
        <v>OK</v>
      </c>
      <c r="DJ115" s="373" t="str">
        <f t="shared" si="141"/>
        <v>OK</v>
      </c>
      <c r="DK115" s="373" t="str">
        <f t="shared" si="142"/>
        <v>OK</v>
      </c>
      <c r="DL115" s="373" t="str">
        <f t="shared" si="143"/>
        <v>OK</v>
      </c>
      <c r="DM115" s="373" t="str">
        <f t="shared" si="144"/>
        <v>OK</v>
      </c>
      <c r="DN115" s="374" t="str">
        <f t="shared" si="145"/>
        <v>OK</v>
      </c>
      <c r="DO115" s="377">
        <f t="shared" si="173"/>
        <v>0</v>
      </c>
      <c r="DP115" s="376" t="str">
        <f t="shared" si="174"/>
        <v>OK</v>
      </c>
    </row>
    <row r="116" spans="1:120" hidden="1" x14ac:dyDescent="0.2">
      <c r="B116" s="105"/>
      <c r="C116" s="519" t="str">
        <f t="shared" si="146"/>
        <v>-</v>
      </c>
      <c r="D116" s="524">
        <f t="shared" si="106"/>
        <v>93</v>
      </c>
      <c r="E116" s="529"/>
      <c r="F116" s="456"/>
      <c r="G116" s="454"/>
      <c r="H116" s="112"/>
      <c r="I116" s="455"/>
      <c r="J116" s="542"/>
      <c r="K116" s="259"/>
      <c r="L116" s="532"/>
      <c r="M116" s="491"/>
      <c r="N116" s="492"/>
      <c r="O116" s="493"/>
      <c r="P116" s="610"/>
      <c r="Q116" s="463"/>
      <c r="R116" s="492"/>
      <c r="S116" s="493"/>
      <c r="T116" s="671" t="str">
        <f t="shared" si="108"/>
        <v/>
      </c>
      <c r="U116" s="658" t="str">
        <f t="shared" si="108"/>
        <v/>
      </c>
      <c r="V116" s="150" t="str">
        <f t="shared" si="109"/>
        <v/>
      </c>
      <c r="W116" s="53" t="str">
        <f t="shared" si="110"/>
        <v/>
      </c>
      <c r="X116" s="54" t="b">
        <f t="shared" si="147"/>
        <v>0</v>
      </c>
      <c r="Y116" s="54" t="b">
        <f t="shared" si="148"/>
        <v>0</v>
      </c>
      <c r="Z116" s="54" t="b">
        <f t="shared" si="149"/>
        <v>0</v>
      </c>
      <c r="AA116" s="53" t="str">
        <f t="shared" si="150"/>
        <v/>
      </c>
      <c r="AB116" s="54" t="str">
        <f t="shared" si="111"/>
        <v/>
      </c>
      <c r="AC116" s="53" t="str">
        <f t="shared" si="112"/>
        <v/>
      </c>
      <c r="AD116" s="200" t="str">
        <f t="shared" si="113"/>
        <v/>
      </c>
      <c r="AE116" s="53" t="str">
        <f t="shared" si="177"/>
        <v/>
      </c>
      <c r="AF116" s="201" t="e">
        <f t="shared" si="114"/>
        <v>#VALUE!</v>
      </c>
      <c r="AG116" s="352" t="b">
        <f t="shared" si="179"/>
        <v>1</v>
      </c>
      <c r="AH116" s="352" t="b">
        <f t="shared" si="180"/>
        <v>0</v>
      </c>
      <c r="AI116" s="55" t="b">
        <f t="shared" si="175"/>
        <v>0</v>
      </c>
      <c r="AJ116" s="55" t="b">
        <f t="shared" si="176"/>
        <v>1</v>
      </c>
      <c r="AK116" s="55" t="b">
        <f>IF(AND(COUNTBLANK(E116:J116)=6,OR(AH117:$AH$123)),NOT(AH116))</f>
        <v>0</v>
      </c>
      <c r="AL116" s="55" t="str">
        <f t="shared" si="115"/>
        <v/>
      </c>
      <c r="AM116" s="55" t="b">
        <f t="shared" si="116"/>
        <v>1</v>
      </c>
      <c r="AN116" s="55" t="str">
        <f t="shared" si="117"/>
        <v/>
      </c>
      <c r="AO116" s="55" t="b">
        <f t="shared" si="178"/>
        <v>1</v>
      </c>
      <c r="AP116" s="353" t="str">
        <f t="shared" si="151"/>
        <v/>
      </c>
      <c r="AQ116" s="55" t="str">
        <f t="shared" si="118"/>
        <v/>
      </c>
      <c r="AR116" s="202">
        <f t="shared" si="152"/>
        <v>0</v>
      </c>
      <c r="AS116" s="202" t="str">
        <f t="shared" si="153"/>
        <v/>
      </c>
      <c r="AT116" s="656" t="str">
        <f t="shared" si="154"/>
        <v/>
      </c>
      <c r="AU116" s="656" t="str">
        <f t="shared" si="155"/>
        <v/>
      </c>
      <c r="AV116" s="656" t="str">
        <f t="shared" si="156"/>
        <v/>
      </c>
      <c r="AW116" s="842"/>
      <c r="AX116" s="844"/>
      <c r="AY116" s="487" t="str">
        <f t="shared" si="157"/>
        <v>n/a</v>
      </c>
      <c r="AZ116" s="483" t="b">
        <f t="shared" si="119"/>
        <v>0</v>
      </c>
      <c r="BA116" s="363" t="b">
        <f t="shared" si="120"/>
        <v>0</v>
      </c>
      <c r="BB116" s="363" t="b">
        <f t="shared" si="121"/>
        <v>0</v>
      </c>
      <c r="BC116" s="484" t="b">
        <f t="shared" si="122"/>
        <v>0</v>
      </c>
      <c r="BD116" s="483" t="b">
        <f t="shared" si="123"/>
        <v>0</v>
      </c>
      <c r="BE116" s="363" t="b">
        <f t="shared" si="124"/>
        <v>0</v>
      </c>
      <c r="BF116" s="484" t="b">
        <f t="shared" si="125"/>
        <v>0</v>
      </c>
      <c r="BG116" s="485" t="str">
        <f t="shared" si="158"/>
        <v/>
      </c>
      <c r="BH116" s="364" t="str">
        <f t="shared" si="159"/>
        <v/>
      </c>
      <c r="BI116" s="365" t="str">
        <f t="shared" si="160"/>
        <v/>
      </c>
      <c r="BJ116" s="366" t="str">
        <f t="shared" si="161"/>
        <v/>
      </c>
      <c r="BN116" s="90">
        <f t="shared" si="107"/>
        <v>93</v>
      </c>
      <c r="BO116" s="90" t="str">
        <f t="shared" si="126"/>
        <v>-</v>
      </c>
      <c r="BQ116" s="46"/>
      <c r="BR116" s="187"/>
      <c r="BS116" s="64"/>
      <c r="BT116" s="64"/>
      <c r="BU116" s="64"/>
      <c r="BV116" s="64"/>
      <c r="BW116" s="64"/>
      <c r="BX116" s="64"/>
      <c r="BY116" s="64"/>
      <c r="CA116" s="137">
        <f t="shared" si="162"/>
        <v>93</v>
      </c>
      <c r="CB116" s="394">
        <f t="shared" si="162"/>
        <v>0</v>
      </c>
      <c r="CC116" s="394">
        <f t="shared" si="163"/>
        <v>0</v>
      </c>
      <c r="CD116" s="354" t="str">
        <f t="shared" si="127"/>
        <v/>
      </c>
      <c r="CE116" s="355" t="str">
        <f t="shared" si="128"/>
        <v/>
      </c>
      <c r="CF116" s="356" t="str">
        <f t="shared" si="164"/>
        <v/>
      </c>
      <c r="CG116" s="357" t="str">
        <f t="shared" si="165"/>
        <v/>
      </c>
      <c r="CH116" s="357" t="str">
        <f t="shared" si="129"/>
        <v/>
      </c>
      <c r="CI116" s="357" t="str">
        <f t="shared" si="130"/>
        <v/>
      </c>
      <c r="CJ116" s="355" t="str">
        <f t="shared" si="166"/>
        <v/>
      </c>
      <c r="CK116" s="46"/>
      <c r="CL116" s="188"/>
      <c r="CM116" s="107"/>
      <c r="CN116" s="107"/>
      <c r="CO116" s="64"/>
      <c r="CP116" s="64"/>
      <c r="CT116" s="373" t="str">
        <f t="shared" si="167"/>
        <v>OK</v>
      </c>
      <c r="CU116" s="373" t="str">
        <f t="shared" si="168"/>
        <v>OK</v>
      </c>
      <c r="CV116" s="373" t="str">
        <f t="shared" si="169"/>
        <v>OK</v>
      </c>
      <c r="CW116" s="373" t="str">
        <f t="shared" si="170"/>
        <v>OK</v>
      </c>
      <c r="CX116" s="373" t="str">
        <f t="shared" si="171"/>
        <v>OK</v>
      </c>
      <c r="CY116" s="374" t="str">
        <f t="shared" si="131"/>
        <v>OK</v>
      </c>
      <c r="CZ116" s="373" t="str">
        <f t="shared" si="132"/>
        <v>OK</v>
      </c>
      <c r="DA116" s="373" t="str">
        <f t="shared" si="133"/>
        <v>OK</v>
      </c>
      <c r="DB116" s="373" t="str">
        <f t="shared" si="134"/>
        <v>OK</v>
      </c>
      <c r="DC116" s="373" t="str">
        <f t="shared" si="135"/>
        <v>OK</v>
      </c>
      <c r="DD116" s="373" t="str">
        <f t="shared" si="136"/>
        <v>OK</v>
      </c>
      <c r="DE116" s="373" t="str">
        <f t="shared" si="137"/>
        <v>OK</v>
      </c>
      <c r="DF116" s="374" t="str">
        <f t="shared" si="138"/>
        <v>OK</v>
      </c>
      <c r="DG116" s="373" t="str">
        <f t="shared" si="172"/>
        <v>OK</v>
      </c>
      <c r="DH116" s="373" t="str">
        <f t="shared" si="139"/>
        <v>OK</v>
      </c>
      <c r="DI116" s="373" t="str">
        <f t="shared" si="140"/>
        <v>OK</v>
      </c>
      <c r="DJ116" s="373" t="str">
        <f t="shared" si="141"/>
        <v>OK</v>
      </c>
      <c r="DK116" s="373" t="str">
        <f t="shared" si="142"/>
        <v>OK</v>
      </c>
      <c r="DL116" s="373" t="str">
        <f t="shared" si="143"/>
        <v>OK</v>
      </c>
      <c r="DM116" s="373" t="str">
        <f t="shared" si="144"/>
        <v>OK</v>
      </c>
      <c r="DN116" s="374" t="str">
        <f t="shared" si="145"/>
        <v>OK</v>
      </c>
      <c r="DO116" s="377">
        <f t="shared" si="173"/>
        <v>0</v>
      </c>
      <c r="DP116" s="376" t="str">
        <f t="shared" si="174"/>
        <v>OK</v>
      </c>
    </row>
    <row r="117" spans="1:120" hidden="1" x14ac:dyDescent="0.2">
      <c r="B117" s="105"/>
      <c r="C117" s="519" t="str">
        <f t="shared" si="146"/>
        <v>-</v>
      </c>
      <c r="D117" s="524">
        <f t="shared" si="106"/>
        <v>94</v>
      </c>
      <c r="E117" s="529"/>
      <c r="F117" s="456"/>
      <c r="G117" s="454"/>
      <c r="H117" s="112"/>
      <c r="I117" s="455"/>
      <c r="J117" s="542"/>
      <c r="K117" s="259"/>
      <c r="L117" s="532"/>
      <c r="M117" s="491"/>
      <c r="N117" s="492"/>
      <c r="O117" s="493"/>
      <c r="P117" s="610"/>
      <c r="Q117" s="463"/>
      <c r="R117" s="492"/>
      <c r="S117" s="493"/>
      <c r="T117" s="671" t="str">
        <f t="shared" si="108"/>
        <v/>
      </c>
      <c r="U117" s="658" t="str">
        <f t="shared" si="108"/>
        <v/>
      </c>
      <c r="V117" s="150" t="str">
        <f t="shared" si="109"/>
        <v/>
      </c>
      <c r="W117" s="53" t="str">
        <f t="shared" si="110"/>
        <v/>
      </c>
      <c r="X117" s="54" t="b">
        <f t="shared" si="147"/>
        <v>0</v>
      </c>
      <c r="Y117" s="54" t="b">
        <f t="shared" si="148"/>
        <v>0</v>
      </c>
      <c r="Z117" s="54" t="b">
        <f t="shared" si="149"/>
        <v>0</v>
      </c>
      <c r="AA117" s="53" t="str">
        <f t="shared" si="150"/>
        <v/>
      </c>
      <c r="AB117" s="54" t="str">
        <f t="shared" si="111"/>
        <v/>
      </c>
      <c r="AC117" s="53" t="str">
        <f t="shared" si="112"/>
        <v/>
      </c>
      <c r="AD117" s="200" t="str">
        <f t="shared" si="113"/>
        <v/>
      </c>
      <c r="AE117" s="53" t="str">
        <f t="shared" si="177"/>
        <v/>
      </c>
      <c r="AF117" s="201" t="e">
        <f t="shared" si="114"/>
        <v>#VALUE!</v>
      </c>
      <c r="AG117" s="352" t="b">
        <f t="shared" si="179"/>
        <v>1</v>
      </c>
      <c r="AH117" s="352" t="b">
        <f t="shared" si="180"/>
        <v>0</v>
      </c>
      <c r="AI117" s="55" t="b">
        <f t="shared" si="175"/>
        <v>0</v>
      </c>
      <c r="AJ117" s="55" t="b">
        <f t="shared" si="176"/>
        <v>1</v>
      </c>
      <c r="AK117" s="55" t="b">
        <f>IF(AND(COUNTBLANK(E117:J117)=6,OR(AH118:$AH$123)),NOT(AH117))</f>
        <v>0</v>
      </c>
      <c r="AL117" s="55" t="str">
        <f t="shared" si="115"/>
        <v/>
      </c>
      <c r="AM117" s="55" t="b">
        <f t="shared" si="116"/>
        <v>1</v>
      </c>
      <c r="AN117" s="55" t="str">
        <f t="shared" si="117"/>
        <v/>
      </c>
      <c r="AO117" s="55" t="b">
        <f t="shared" si="178"/>
        <v>1</v>
      </c>
      <c r="AP117" s="353" t="str">
        <f t="shared" si="151"/>
        <v/>
      </c>
      <c r="AQ117" s="55" t="str">
        <f t="shared" si="118"/>
        <v/>
      </c>
      <c r="AR117" s="202">
        <f t="shared" si="152"/>
        <v>0</v>
      </c>
      <c r="AS117" s="202" t="str">
        <f t="shared" si="153"/>
        <v/>
      </c>
      <c r="AT117" s="656" t="str">
        <f t="shared" si="154"/>
        <v/>
      </c>
      <c r="AU117" s="656" t="str">
        <f t="shared" si="155"/>
        <v/>
      </c>
      <c r="AV117" s="656" t="str">
        <f t="shared" si="156"/>
        <v/>
      </c>
      <c r="AW117" s="842"/>
      <c r="AX117" s="844"/>
      <c r="AY117" s="487" t="str">
        <f t="shared" si="157"/>
        <v>n/a</v>
      </c>
      <c r="AZ117" s="483" t="b">
        <f t="shared" si="119"/>
        <v>0</v>
      </c>
      <c r="BA117" s="363" t="b">
        <f t="shared" si="120"/>
        <v>0</v>
      </c>
      <c r="BB117" s="363" t="b">
        <f t="shared" si="121"/>
        <v>0</v>
      </c>
      <c r="BC117" s="484" t="b">
        <f t="shared" si="122"/>
        <v>0</v>
      </c>
      <c r="BD117" s="483" t="b">
        <f t="shared" si="123"/>
        <v>0</v>
      </c>
      <c r="BE117" s="363" t="b">
        <f t="shared" si="124"/>
        <v>0</v>
      </c>
      <c r="BF117" s="484" t="b">
        <f t="shared" si="125"/>
        <v>0</v>
      </c>
      <c r="BG117" s="485" t="str">
        <f t="shared" si="158"/>
        <v/>
      </c>
      <c r="BH117" s="364" t="str">
        <f t="shared" si="159"/>
        <v/>
      </c>
      <c r="BI117" s="365" t="str">
        <f t="shared" si="160"/>
        <v/>
      </c>
      <c r="BJ117" s="366" t="str">
        <f t="shared" si="161"/>
        <v/>
      </c>
      <c r="BN117" s="90">
        <f t="shared" si="107"/>
        <v>94</v>
      </c>
      <c r="BO117" s="90" t="str">
        <f t="shared" si="126"/>
        <v>-</v>
      </c>
      <c r="BQ117" s="46"/>
      <c r="BR117" s="187"/>
      <c r="BS117" s="64"/>
      <c r="BT117" s="64"/>
      <c r="BU117" s="64"/>
      <c r="BV117" s="64"/>
      <c r="BW117" s="64"/>
      <c r="BX117" s="64"/>
      <c r="BY117" s="64"/>
      <c r="CA117" s="137">
        <f t="shared" si="162"/>
        <v>94</v>
      </c>
      <c r="CB117" s="394">
        <f t="shared" si="162"/>
        <v>0</v>
      </c>
      <c r="CC117" s="394">
        <f t="shared" si="163"/>
        <v>0</v>
      </c>
      <c r="CD117" s="354" t="str">
        <f t="shared" si="127"/>
        <v/>
      </c>
      <c r="CE117" s="355" t="str">
        <f t="shared" si="128"/>
        <v/>
      </c>
      <c r="CF117" s="356" t="str">
        <f t="shared" si="164"/>
        <v/>
      </c>
      <c r="CG117" s="357" t="str">
        <f t="shared" si="165"/>
        <v/>
      </c>
      <c r="CH117" s="357" t="str">
        <f t="shared" si="129"/>
        <v/>
      </c>
      <c r="CI117" s="357" t="str">
        <f t="shared" si="130"/>
        <v/>
      </c>
      <c r="CJ117" s="355" t="str">
        <f t="shared" si="166"/>
        <v/>
      </c>
      <c r="CK117" s="46"/>
      <c r="CL117" s="188"/>
      <c r="CM117" s="107"/>
      <c r="CN117" s="107"/>
      <c r="CO117" s="64"/>
      <c r="CP117" s="64"/>
      <c r="CT117" s="373" t="str">
        <f t="shared" si="167"/>
        <v>OK</v>
      </c>
      <c r="CU117" s="373" t="str">
        <f t="shared" si="168"/>
        <v>OK</v>
      </c>
      <c r="CV117" s="373" t="str">
        <f t="shared" si="169"/>
        <v>OK</v>
      </c>
      <c r="CW117" s="373" t="str">
        <f t="shared" si="170"/>
        <v>OK</v>
      </c>
      <c r="CX117" s="373" t="str">
        <f t="shared" si="171"/>
        <v>OK</v>
      </c>
      <c r="CY117" s="374" t="str">
        <f t="shared" si="131"/>
        <v>OK</v>
      </c>
      <c r="CZ117" s="373" t="str">
        <f t="shared" si="132"/>
        <v>OK</v>
      </c>
      <c r="DA117" s="373" t="str">
        <f t="shared" si="133"/>
        <v>OK</v>
      </c>
      <c r="DB117" s="373" t="str">
        <f t="shared" si="134"/>
        <v>OK</v>
      </c>
      <c r="DC117" s="373" t="str">
        <f t="shared" si="135"/>
        <v>OK</v>
      </c>
      <c r="DD117" s="373" t="str">
        <f t="shared" si="136"/>
        <v>OK</v>
      </c>
      <c r="DE117" s="373" t="str">
        <f t="shared" si="137"/>
        <v>OK</v>
      </c>
      <c r="DF117" s="374" t="str">
        <f t="shared" si="138"/>
        <v>OK</v>
      </c>
      <c r="DG117" s="373" t="str">
        <f t="shared" si="172"/>
        <v>OK</v>
      </c>
      <c r="DH117" s="373" t="str">
        <f t="shared" si="139"/>
        <v>OK</v>
      </c>
      <c r="DI117" s="373" t="str">
        <f t="shared" si="140"/>
        <v>OK</v>
      </c>
      <c r="DJ117" s="373" t="str">
        <f t="shared" si="141"/>
        <v>OK</v>
      </c>
      <c r="DK117" s="373" t="str">
        <f t="shared" si="142"/>
        <v>OK</v>
      </c>
      <c r="DL117" s="373" t="str">
        <f t="shared" si="143"/>
        <v>OK</v>
      </c>
      <c r="DM117" s="373" t="str">
        <f t="shared" si="144"/>
        <v>OK</v>
      </c>
      <c r="DN117" s="374" t="str">
        <f t="shared" si="145"/>
        <v>OK</v>
      </c>
      <c r="DO117" s="377">
        <f t="shared" si="173"/>
        <v>0</v>
      </c>
      <c r="DP117" s="376" t="str">
        <f t="shared" si="174"/>
        <v>OK</v>
      </c>
    </row>
    <row r="118" spans="1:120" hidden="1" x14ac:dyDescent="0.2">
      <c r="B118" s="105"/>
      <c r="C118" s="519" t="str">
        <f t="shared" si="146"/>
        <v>-</v>
      </c>
      <c r="D118" s="523">
        <f t="shared" si="106"/>
        <v>95</v>
      </c>
      <c r="E118" s="529"/>
      <c r="F118" s="456"/>
      <c r="G118" s="454"/>
      <c r="H118" s="112"/>
      <c r="I118" s="455"/>
      <c r="J118" s="542"/>
      <c r="K118" s="259"/>
      <c r="L118" s="532"/>
      <c r="M118" s="491"/>
      <c r="N118" s="492"/>
      <c r="O118" s="493"/>
      <c r="P118" s="610"/>
      <c r="Q118" s="463"/>
      <c r="R118" s="492"/>
      <c r="S118" s="493"/>
      <c r="T118" s="671" t="str">
        <f t="shared" si="108"/>
        <v/>
      </c>
      <c r="U118" s="658" t="str">
        <f t="shared" si="108"/>
        <v/>
      </c>
      <c r="V118" s="150" t="str">
        <f t="shared" si="109"/>
        <v/>
      </c>
      <c r="W118" s="53" t="str">
        <f t="shared" si="110"/>
        <v/>
      </c>
      <c r="X118" s="54" t="b">
        <f t="shared" si="147"/>
        <v>0</v>
      </c>
      <c r="Y118" s="54" t="b">
        <f t="shared" si="148"/>
        <v>0</v>
      </c>
      <c r="Z118" s="54" t="b">
        <f t="shared" si="149"/>
        <v>0</v>
      </c>
      <c r="AA118" s="53" t="str">
        <f t="shared" si="150"/>
        <v/>
      </c>
      <c r="AB118" s="54" t="str">
        <f t="shared" si="111"/>
        <v/>
      </c>
      <c r="AC118" s="53" t="str">
        <f t="shared" si="112"/>
        <v/>
      </c>
      <c r="AD118" s="200" t="str">
        <f t="shared" si="113"/>
        <v/>
      </c>
      <c r="AE118" s="53" t="str">
        <f t="shared" si="177"/>
        <v/>
      </c>
      <c r="AF118" s="201" t="e">
        <f t="shared" si="114"/>
        <v>#VALUE!</v>
      </c>
      <c r="AG118" s="352" t="b">
        <f t="shared" si="179"/>
        <v>1</v>
      </c>
      <c r="AH118" s="352" t="b">
        <f t="shared" si="180"/>
        <v>0</v>
      </c>
      <c r="AI118" s="55" t="b">
        <f t="shared" si="175"/>
        <v>0</v>
      </c>
      <c r="AJ118" s="55" t="b">
        <f t="shared" si="176"/>
        <v>1</v>
      </c>
      <c r="AK118" s="55" t="b">
        <f>IF(AND(COUNTBLANK(E118:J118)=6,OR(AH119:$AH$123)),NOT(AH118))</f>
        <v>0</v>
      </c>
      <c r="AL118" s="55" t="str">
        <f t="shared" si="115"/>
        <v/>
      </c>
      <c r="AM118" s="55" t="b">
        <f t="shared" si="116"/>
        <v>1</v>
      </c>
      <c r="AN118" s="55" t="str">
        <f t="shared" si="117"/>
        <v/>
      </c>
      <c r="AO118" s="55" t="b">
        <f t="shared" si="178"/>
        <v>1</v>
      </c>
      <c r="AP118" s="353" t="str">
        <f t="shared" si="151"/>
        <v/>
      </c>
      <c r="AQ118" s="55" t="str">
        <f t="shared" si="118"/>
        <v/>
      </c>
      <c r="AR118" s="202">
        <f t="shared" si="152"/>
        <v>0</v>
      </c>
      <c r="AS118" s="202" t="str">
        <f t="shared" si="153"/>
        <v/>
      </c>
      <c r="AT118" s="656" t="str">
        <f t="shared" si="154"/>
        <v/>
      </c>
      <c r="AU118" s="656" t="str">
        <f t="shared" si="155"/>
        <v/>
      </c>
      <c r="AV118" s="656" t="str">
        <f t="shared" si="156"/>
        <v/>
      </c>
      <c r="AW118" s="842"/>
      <c r="AX118" s="844"/>
      <c r="AY118" s="487" t="str">
        <f t="shared" si="157"/>
        <v>n/a</v>
      </c>
      <c r="AZ118" s="483" t="b">
        <f t="shared" si="119"/>
        <v>0</v>
      </c>
      <c r="BA118" s="363" t="b">
        <f t="shared" si="120"/>
        <v>0</v>
      </c>
      <c r="BB118" s="363" t="b">
        <f t="shared" si="121"/>
        <v>0</v>
      </c>
      <c r="BC118" s="484" t="b">
        <f t="shared" si="122"/>
        <v>0</v>
      </c>
      <c r="BD118" s="483" t="b">
        <f t="shared" si="123"/>
        <v>0</v>
      </c>
      <c r="BE118" s="363" t="b">
        <f t="shared" si="124"/>
        <v>0</v>
      </c>
      <c r="BF118" s="484" t="b">
        <f t="shared" si="125"/>
        <v>0</v>
      </c>
      <c r="BG118" s="485" t="str">
        <f t="shared" si="158"/>
        <v/>
      </c>
      <c r="BH118" s="364" t="str">
        <f t="shared" si="159"/>
        <v/>
      </c>
      <c r="BI118" s="365" t="str">
        <f t="shared" si="160"/>
        <v/>
      </c>
      <c r="BJ118" s="366" t="str">
        <f t="shared" si="161"/>
        <v/>
      </c>
      <c r="BN118" s="90">
        <f t="shared" si="107"/>
        <v>95</v>
      </c>
      <c r="BO118" s="90" t="str">
        <f t="shared" si="126"/>
        <v>-</v>
      </c>
      <c r="BQ118" s="46"/>
      <c r="BR118" s="187"/>
      <c r="BS118" s="64"/>
      <c r="BT118" s="64"/>
      <c r="BU118" s="64"/>
      <c r="BV118" s="64"/>
      <c r="BW118" s="64"/>
      <c r="BX118" s="64"/>
      <c r="BY118" s="64"/>
      <c r="CA118" s="137">
        <f t="shared" si="162"/>
        <v>95</v>
      </c>
      <c r="CB118" s="394">
        <f t="shared" si="162"/>
        <v>0</v>
      </c>
      <c r="CC118" s="394">
        <f t="shared" si="163"/>
        <v>0</v>
      </c>
      <c r="CD118" s="354" t="str">
        <f t="shared" si="127"/>
        <v/>
      </c>
      <c r="CE118" s="355" t="str">
        <f t="shared" si="128"/>
        <v/>
      </c>
      <c r="CF118" s="356" t="str">
        <f t="shared" si="164"/>
        <v/>
      </c>
      <c r="CG118" s="357" t="str">
        <f t="shared" si="165"/>
        <v/>
      </c>
      <c r="CH118" s="357" t="str">
        <f t="shared" si="129"/>
        <v/>
      </c>
      <c r="CI118" s="357" t="str">
        <f t="shared" si="130"/>
        <v/>
      </c>
      <c r="CJ118" s="355" t="str">
        <f t="shared" si="166"/>
        <v/>
      </c>
      <c r="CK118" s="46"/>
      <c r="CL118" s="188"/>
      <c r="CM118" s="107"/>
      <c r="CN118" s="107"/>
      <c r="CO118" s="64"/>
      <c r="CP118" s="64"/>
      <c r="CT118" s="373" t="str">
        <f t="shared" si="167"/>
        <v>OK</v>
      </c>
      <c r="CU118" s="373" t="str">
        <f t="shared" si="168"/>
        <v>OK</v>
      </c>
      <c r="CV118" s="373" t="str">
        <f t="shared" si="169"/>
        <v>OK</v>
      </c>
      <c r="CW118" s="373" t="str">
        <f t="shared" si="170"/>
        <v>OK</v>
      </c>
      <c r="CX118" s="373" t="str">
        <f t="shared" si="171"/>
        <v>OK</v>
      </c>
      <c r="CY118" s="374" t="str">
        <f t="shared" si="131"/>
        <v>OK</v>
      </c>
      <c r="CZ118" s="373" t="str">
        <f t="shared" si="132"/>
        <v>OK</v>
      </c>
      <c r="DA118" s="373" t="str">
        <f t="shared" si="133"/>
        <v>OK</v>
      </c>
      <c r="DB118" s="373" t="str">
        <f t="shared" si="134"/>
        <v>OK</v>
      </c>
      <c r="DC118" s="373" t="str">
        <f t="shared" si="135"/>
        <v>OK</v>
      </c>
      <c r="DD118" s="373" t="str">
        <f t="shared" si="136"/>
        <v>OK</v>
      </c>
      <c r="DE118" s="373" t="str">
        <f t="shared" si="137"/>
        <v>OK</v>
      </c>
      <c r="DF118" s="374" t="str">
        <f t="shared" si="138"/>
        <v>OK</v>
      </c>
      <c r="DG118" s="373" t="str">
        <f t="shared" si="172"/>
        <v>OK</v>
      </c>
      <c r="DH118" s="373" t="str">
        <f t="shared" si="139"/>
        <v>OK</v>
      </c>
      <c r="DI118" s="373" t="str">
        <f t="shared" si="140"/>
        <v>OK</v>
      </c>
      <c r="DJ118" s="373" t="str">
        <f t="shared" si="141"/>
        <v>OK</v>
      </c>
      <c r="DK118" s="373" t="str">
        <f t="shared" si="142"/>
        <v>OK</v>
      </c>
      <c r="DL118" s="373" t="str">
        <f t="shared" si="143"/>
        <v>OK</v>
      </c>
      <c r="DM118" s="373" t="str">
        <f t="shared" si="144"/>
        <v>OK</v>
      </c>
      <c r="DN118" s="374" t="str">
        <f t="shared" si="145"/>
        <v>OK</v>
      </c>
      <c r="DO118" s="377">
        <f t="shared" si="173"/>
        <v>0</v>
      </c>
      <c r="DP118" s="376" t="str">
        <f t="shared" si="174"/>
        <v>OK</v>
      </c>
    </row>
    <row r="119" spans="1:120" hidden="1" x14ac:dyDescent="0.2">
      <c r="B119" s="274"/>
      <c r="C119" s="520" t="str">
        <f t="shared" si="146"/>
        <v>-</v>
      </c>
      <c r="D119" s="522">
        <f t="shared" si="106"/>
        <v>96</v>
      </c>
      <c r="E119" s="529"/>
      <c r="F119" s="456"/>
      <c r="G119" s="454"/>
      <c r="H119" s="112"/>
      <c r="I119" s="455"/>
      <c r="J119" s="542"/>
      <c r="K119" s="259"/>
      <c r="L119" s="532"/>
      <c r="M119" s="491"/>
      <c r="N119" s="492"/>
      <c r="O119" s="493"/>
      <c r="P119" s="610"/>
      <c r="Q119" s="463"/>
      <c r="R119" s="492"/>
      <c r="S119" s="493"/>
      <c r="T119" s="671" t="str">
        <f t="shared" si="108"/>
        <v/>
      </c>
      <c r="U119" s="658" t="str">
        <f t="shared" si="108"/>
        <v/>
      </c>
      <c r="V119" s="150" t="str">
        <f t="shared" si="109"/>
        <v/>
      </c>
      <c r="W119" s="53" t="str">
        <f t="shared" si="110"/>
        <v/>
      </c>
      <c r="X119" s="54" t="b">
        <f t="shared" si="147"/>
        <v>0</v>
      </c>
      <c r="Y119" s="54" t="b">
        <f t="shared" si="148"/>
        <v>0</v>
      </c>
      <c r="Z119" s="54" t="b">
        <f t="shared" si="149"/>
        <v>0</v>
      </c>
      <c r="AA119" s="53" t="str">
        <f t="shared" si="150"/>
        <v/>
      </c>
      <c r="AB119" s="54" t="str">
        <f t="shared" si="111"/>
        <v/>
      </c>
      <c r="AC119" s="53" t="str">
        <f t="shared" si="112"/>
        <v/>
      </c>
      <c r="AD119" s="200" t="str">
        <f t="shared" si="113"/>
        <v/>
      </c>
      <c r="AE119" s="53" t="str">
        <f t="shared" si="177"/>
        <v/>
      </c>
      <c r="AF119" s="201" t="e">
        <f t="shared" si="114"/>
        <v>#VALUE!</v>
      </c>
      <c r="AG119" s="352" t="b">
        <f t="shared" si="179"/>
        <v>1</v>
      </c>
      <c r="AH119" s="352" t="b">
        <f t="shared" si="180"/>
        <v>0</v>
      </c>
      <c r="AI119" s="55" t="b">
        <f t="shared" si="175"/>
        <v>0</v>
      </c>
      <c r="AJ119" s="55" t="b">
        <f t="shared" si="176"/>
        <v>1</v>
      </c>
      <c r="AK119" s="55" t="b">
        <f>IF(AND(COUNTBLANK(E119:J119)=6,OR(AH120:$AH$123)),NOT(AH119))</f>
        <v>0</v>
      </c>
      <c r="AL119" s="55" t="str">
        <f t="shared" si="115"/>
        <v/>
      </c>
      <c r="AM119" s="55" t="b">
        <f t="shared" si="116"/>
        <v>1</v>
      </c>
      <c r="AN119" s="55" t="str">
        <f t="shared" si="117"/>
        <v/>
      </c>
      <c r="AO119" s="55" t="b">
        <f t="shared" si="178"/>
        <v>1</v>
      </c>
      <c r="AP119" s="353" t="str">
        <f t="shared" si="151"/>
        <v/>
      </c>
      <c r="AQ119" s="55" t="str">
        <f t="shared" si="118"/>
        <v/>
      </c>
      <c r="AR119" s="202">
        <f t="shared" si="152"/>
        <v>0</v>
      </c>
      <c r="AS119" s="202" t="str">
        <f t="shared" si="153"/>
        <v/>
      </c>
      <c r="AT119" s="656" t="str">
        <f t="shared" si="154"/>
        <v/>
      </c>
      <c r="AU119" s="656" t="str">
        <f t="shared" si="155"/>
        <v/>
      </c>
      <c r="AV119" s="656" t="str">
        <f t="shared" si="156"/>
        <v/>
      </c>
      <c r="AW119" s="842"/>
      <c r="AX119" s="844"/>
      <c r="AY119" s="487" t="str">
        <f t="shared" si="157"/>
        <v>n/a</v>
      </c>
      <c r="AZ119" s="483" t="b">
        <f t="shared" si="119"/>
        <v>0</v>
      </c>
      <c r="BA119" s="363" t="b">
        <f t="shared" si="120"/>
        <v>0</v>
      </c>
      <c r="BB119" s="363" t="b">
        <f t="shared" si="121"/>
        <v>0</v>
      </c>
      <c r="BC119" s="484" t="b">
        <f t="shared" si="122"/>
        <v>0</v>
      </c>
      <c r="BD119" s="483" t="b">
        <f t="shared" si="123"/>
        <v>0</v>
      </c>
      <c r="BE119" s="363" t="b">
        <f t="shared" si="124"/>
        <v>0</v>
      </c>
      <c r="BF119" s="484" t="b">
        <f t="shared" si="125"/>
        <v>0</v>
      </c>
      <c r="BG119" s="485" t="str">
        <f t="shared" si="158"/>
        <v/>
      </c>
      <c r="BH119" s="364" t="str">
        <f t="shared" si="159"/>
        <v/>
      </c>
      <c r="BI119" s="365" t="str">
        <f t="shared" si="160"/>
        <v/>
      </c>
      <c r="BJ119" s="366" t="str">
        <f t="shared" si="161"/>
        <v/>
      </c>
      <c r="BN119" s="90">
        <f t="shared" si="107"/>
        <v>96</v>
      </c>
      <c r="BO119" s="90" t="str">
        <f t="shared" si="126"/>
        <v>-</v>
      </c>
      <c r="BQ119" s="46"/>
      <c r="BR119" s="187"/>
      <c r="BS119" s="64"/>
      <c r="BT119" s="64"/>
      <c r="BU119" s="64"/>
      <c r="BV119" s="64"/>
      <c r="BW119" s="64"/>
      <c r="BX119" s="64"/>
      <c r="BY119" s="64"/>
      <c r="CA119" s="137">
        <f t="shared" si="162"/>
        <v>96</v>
      </c>
      <c r="CB119" s="394">
        <f t="shared" si="162"/>
        <v>0</v>
      </c>
      <c r="CC119" s="394">
        <f t="shared" si="163"/>
        <v>0</v>
      </c>
      <c r="CD119" s="354" t="str">
        <f t="shared" si="127"/>
        <v/>
      </c>
      <c r="CE119" s="355" t="str">
        <f t="shared" si="128"/>
        <v/>
      </c>
      <c r="CF119" s="356" t="str">
        <f t="shared" si="164"/>
        <v/>
      </c>
      <c r="CG119" s="357" t="str">
        <f t="shared" si="165"/>
        <v/>
      </c>
      <c r="CH119" s="357" t="str">
        <f t="shared" si="129"/>
        <v/>
      </c>
      <c r="CI119" s="357" t="str">
        <f t="shared" si="130"/>
        <v/>
      </c>
      <c r="CJ119" s="355" t="str">
        <f t="shared" si="166"/>
        <v/>
      </c>
      <c r="CK119" s="46"/>
      <c r="CL119" s="188"/>
      <c r="CM119" s="107"/>
      <c r="CN119" s="107"/>
      <c r="CO119" s="64"/>
      <c r="CP119" s="64"/>
      <c r="CT119" s="373" t="str">
        <f t="shared" si="167"/>
        <v>OK</v>
      </c>
      <c r="CU119" s="373" t="str">
        <f t="shared" si="168"/>
        <v>OK</v>
      </c>
      <c r="CV119" s="373" t="str">
        <f t="shared" si="169"/>
        <v>OK</v>
      </c>
      <c r="CW119" s="373" t="str">
        <f t="shared" si="170"/>
        <v>OK</v>
      </c>
      <c r="CX119" s="373" t="str">
        <f t="shared" si="171"/>
        <v>OK</v>
      </c>
      <c r="CY119" s="374" t="str">
        <f t="shared" si="131"/>
        <v>OK</v>
      </c>
      <c r="CZ119" s="373" t="str">
        <f t="shared" si="132"/>
        <v>OK</v>
      </c>
      <c r="DA119" s="373" t="str">
        <f t="shared" si="133"/>
        <v>OK</v>
      </c>
      <c r="DB119" s="373" t="str">
        <f t="shared" si="134"/>
        <v>OK</v>
      </c>
      <c r="DC119" s="373" t="str">
        <f t="shared" si="135"/>
        <v>OK</v>
      </c>
      <c r="DD119" s="373" t="str">
        <f t="shared" si="136"/>
        <v>OK</v>
      </c>
      <c r="DE119" s="373" t="str">
        <f t="shared" si="137"/>
        <v>OK</v>
      </c>
      <c r="DF119" s="374" t="str">
        <f t="shared" si="138"/>
        <v>OK</v>
      </c>
      <c r="DG119" s="373" t="str">
        <f t="shared" si="172"/>
        <v>OK</v>
      </c>
      <c r="DH119" s="373" t="str">
        <f t="shared" si="139"/>
        <v>OK</v>
      </c>
      <c r="DI119" s="373" t="str">
        <f t="shared" si="140"/>
        <v>OK</v>
      </c>
      <c r="DJ119" s="373" t="str">
        <f t="shared" si="141"/>
        <v>OK</v>
      </c>
      <c r="DK119" s="373" t="str">
        <f t="shared" si="142"/>
        <v>OK</v>
      </c>
      <c r="DL119" s="373" t="str">
        <f t="shared" si="143"/>
        <v>OK</v>
      </c>
      <c r="DM119" s="373" t="str">
        <f t="shared" si="144"/>
        <v>OK</v>
      </c>
      <c r="DN119" s="374" t="str">
        <f t="shared" si="145"/>
        <v>OK</v>
      </c>
      <c r="DO119" s="377">
        <f t="shared" si="173"/>
        <v>0</v>
      </c>
      <c r="DP119" s="376" t="str">
        <f t="shared" si="174"/>
        <v>OK</v>
      </c>
    </row>
    <row r="120" spans="1:120" hidden="1" x14ac:dyDescent="0.2">
      <c r="B120" s="274"/>
      <c r="C120" s="519" t="str">
        <f t="shared" si="146"/>
        <v>-</v>
      </c>
      <c r="D120" s="526">
        <f t="shared" si="106"/>
        <v>97</v>
      </c>
      <c r="E120" s="529"/>
      <c r="F120" s="456"/>
      <c r="G120" s="454"/>
      <c r="H120" s="112"/>
      <c r="I120" s="455"/>
      <c r="J120" s="542"/>
      <c r="K120" s="259"/>
      <c r="L120" s="532"/>
      <c r="M120" s="491"/>
      <c r="N120" s="492"/>
      <c r="O120" s="493"/>
      <c r="P120" s="610"/>
      <c r="Q120" s="463"/>
      <c r="R120" s="492"/>
      <c r="S120" s="493"/>
      <c r="T120" s="671" t="str">
        <f t="shared" si="108"/>
        <v/>
      </c>
      <c r="U120" s="658" t="str">
        <f t="shared" si="108"/>
        <v/>
      </c>
      <c r="V120" s="150" t="str">
        <f t="shared" si="109"/>
        <v/>
      </c>
      <c r="W120" s="53" t="str">
        <f t="shared" si="110"/>
        <v/>
      </c>
      <c r="X120" s="54" t="b">
        <f t="shared" si="147"/>
        <v>0</v>
      </c>
      <c r="Y120" s="54" t="b">
        <f t="shared" si="148"/>
        <v>0</v>
      </c>
      <c r="Z120" s="54" t="b">
        <f t="shared" si="149"/>
        <v>0</v>
      </c>
      <c r="AA120" s="53" t="str">
        <f t="shared" si="150"/>
        <v/>
      </c>
      <c r="AB120" s="54" t="str">
        <f t="shared" si="111"/>
        <v/>
      </c>
      <c r="AC120" s="53" t="str">
        <f t="shared" si="112"/>
        <v/>
      </c>
      <c r="AD120" s="200" t="str">
        <f t="shared" si="113"/>
        <v/>
      </c>
      <c r="AE120" s="53" t="str">
        <f t="shared" si="177"/>
        <v/>
      </c>
      <c r="AF120" s="201" t="e">
        <f>IF(AND(Y120,Z120),IF(P120=FixedDim,IF(ISNUMBER(R120),AC120/AE120,""),AC120/AE120),IF(AND(Y120,P120=FixedDim,ISNUMBER(R120)),CE120/AE120,IF(AND(Y120,P120=FixedDim,ISBLANK(R120)),"",CE120/AE120)))</f>
        <v>#VALUE!</v>
      </c>
      <c r="AG120" s="352" t="b">
        <f t="shared" si="179"/>
        <v>1</v>
      </c>
      <c r="AH120" s="352" t="b">
        <f t="shared" si="180"/>
        <v>0</v>
      </c>
      <c r="AI120" s="55" t="b">
        <f t="shared" si="175"/>
        <v>0</v>
      </c>
      <c r="AJ120" s="55" t="b">
        <f t="shared" si="176"/>
        <v>1</v>
      </c>
      <c r="AK120" s="55" t="b">
        <f>IF(AND(COUNTBLANK(E120:J120)=6,OR(AH121:$AH$123)),NOT(AH120))</f>
        <v>0</v>
      </c>
      <c r="AL120" s="55" t="str">
        <f t="shared" ref="AL120:AL123" si="181">IF(ISTEXT(L120),OR(AND(OR(L120=FixedDim,L120=ManualDime,L120=ManualDimf,L120=ProgDim),OR(ISNUMBER(M120),ISNUMBER(N120),NOT(ISNUMBER(O120)))),AND(L120=DynamicDim,ISNUMBER(O120),NOT(ISNUMBER(M120)),NOT(ISNUMBER(N120))),AND(VLOOKUP(L120,Afactors,3,TRUE),AM120)),IF(AM120,"",FALSE))</f>
        <v/>
      </c>
      <c r="AM120" s="55" t="b">
        <f t="shared" si="116"/>
        <v>1</v>
      </c>
      <c r="AN120" s="55" t="str">
        <f t="shared" ref="AN120:AN123" si="182">IF(AND(ISTEXT(P120),ISTEXT(L120)),OR(AND(OR(P120=FixedDim, P120=ManualDime, P120=ManualDimf, P120=ProgDim),ISNUMBER(Q120),NOT(ISNUMBER(S120))),AND(P120=DynamicDim,ISNUMBER(S120),NOT(ISNUMBER(R120)),NOT(ISNUMBER(Q120))),AND(VLOOKUP(P120,Afactors,3,TRUE),AO120)),IF(ISTEXT(L120),IF(AO120,"",FALSE),IF(ISTEXT(P120),FALSE,"")))</f>
        <v/>
      </c>
      <c r="AO120" s="55" t="b">
        <f t="shared" si="178"/>
        <v>1</v>
      </c>
      <c r="AP120" s="353" t="str">
        <f t="shared" si="151"/>
        <v/>
      </c>
      <c r="AQ120" s="55" t="str">
        <f t="shared" si="118"/>
        <v/>
      </c>
      <c r="AR120" s="202">
        <f t="shared" si="152"/>
        <v>0</v>
      </c>
      <c r="AS120" s="202" t="str">
        <f t="shared" si="153"/>
        <v/>
      </c>
      <c r="AT120" s="656" t="str">
        <f t="shared" si="154"/>
        <v/>
      </c>
      <c r="AU120" s="656" t="str">
        <f t="shared" si="155"/>
        <v/>
      </c>
      <c r="AV120" s="656" t="str">
        <f t="shared" si="156"/>
        <v/>
      </c>
      <c r="AW120" s="842"/>
      <c r="AX120" s="844"/>
      <c r="AY120" s="487" t="str">
        <f t="shared" si="157"/>
        <v>n/a</v>
      </c>
      <c r="AZ120" s="483" t="b">
        <f t="shared" si="119"/>
        <v>0</v>
      </c>
      <c r="BA120" s="363" t="b">
        <f t="shared" si="120"/>
        <v>0</v>
      </c>
      <c r="BB120" s="363" t="b">
        <f t="shared" si="121"/>
        <v>0</v>
      </c>
      <c r="BC120" s="484" t="b">
        <f t="shared" si="122"/>
        <v>0</v>
      </c>
      <c r="BD120" s="483" t="b">
        <f t="shared" si="123"/>
        <v>0</v>
      </c>
      <c r="BE120" s="363" t="b">
        <f t="shared" si="124"/>
        <v>0</v>
      </c>
      <c r="BF120" s="484" t="b">
        <f t="shared" si="125"/>
        <v>0</v>
      </c>
      <c r="BG120" s="485" t="str">
        <f t="shared" si="158"/>
        <v/>
      </c>
      <c r="BH120" s="364" t="str">
        <f t="shared" si="159"/>
        <v/>
      </c>
      <c r="BI120" s="365" t="str">
        <f t="shared" si="160"/>
        <v/>
      </c>
      <c r="BJ120" s="366" t="str">
        <f t="shared" si="161"/>
        <v/>
      </c>
      <c r="BN120" s="90">
        <f t="shared" si="107"/>
        <v>97</v>
      </c>
      <c r="BO120" s="90" t="str">
        <f t="shared" si="126"/>
        <v>-</v>
      </c>
      <c r="BQ120" s="46"/>
      <c r="BR120" s="187"/>
      <c r="BS120" s="64"/>
      <c r="BT120" s="64"/>
      <c r="BU120" s="64"/>
      <c r="BV120" s="64"/>
      <c r="BW120" s="64"/>
      <c r="BX120" s="64"/>
      <c r="BY120" s="64"/>
      <c r="CA120" s="137">
        <f t="shared" si="162"/>
        <v>97</v>
      </c>
      <c r="CB120" s="394">
        <f t="shared" si="162"/>
        <v>0</v>
      </c>
      <c r="CC120" s="394">
        <f t="shared" si="163"/>
        <v>0</v>
      </c>
      <c r="CD120" s="354" t="str">
        <f t="shared" si="127"/>
        <v/>
      </c>
      <c r="CE120" s="355" t="str">
        <f t="shared" si="128"/>
        <v/>
      </c>
      <c r="CF120" s="356" t="str">
        <f t="shared" si="164"/>
        <v/>
      </c>
      <c r="CG120" s="357" t="str">
        <f t="shared" si="165"/>
        <v/>
      </c>
      <c r="CH120" s="357" t="str">
        <f t="shared" si="129"/>
        <v/>
      </c>
      <c r="CI120" s="357" t="str">
        <f t="shared" si="130"/>
        <v/>
      </c>
      <c r="CJ120" s="355" t="str">
        <f t="shared" si="166"/>
        <v/>
      </c>
      <c r="CK120" s="46"/>
      <c r="CL120" s="188"/>
      <c r="CM120" s="107"/>
      <c r="CN120" s="107"/>
      <c r="CO120" s="64"/>
      <c r="CP120" s="64"/>
      <c r="CT120" s="373" t="str">
        <f t="shared" si="167"/>
        <v>OK</v>
      </c>
      <c r="CU120" s="373" t="str">
        <f t="shared" si="168"/>
        <v>OK</v>
      </c>
      <c r="CV120" s="373" t="str">
        <f t="shared" si="169"/>
        <v>OK</v>
      </c>
      <c r="CW120" s="373" t="str">
        <f t="shared" si="170"/>
        <v>OK</v>
      </c>
      <c r="CX120" s="373" t="str">
        <f t="shared" si="171"/>
        <v>OK</v>
      </c>
      <c r="CY120" s="374" t="str">
        <f t="shared" si="131"/>
        <v>OK</v>
      </c>
      <c r="CZ120" s="373" t="str">
        <f t="shared" si="132"/>
        <v>OK</v>
      </c>
      <c r="DA120" s="373" t="str">
        <f t="shared" si="133"/>
        <v>OK</v>
      </c>
      <c r="DB120" s="373" t="str">
        <f t="shared" si="134"/>
        <v>OK</v>
      </c>
      <c r="DC120" s="373" t="str">
        <f t="shared" si="135"/>
        <v>OK</v>
      </c>
      <c r="DD120" s="373" t="str">
        <f t="shared" si="136"/>
        <v>OK</v>
      </c>
      <c r="DE120" s="373" t="str">
        <f t="shared" si="137"/>
        <v>OK</v>
      </c>
      <c r="DF120" s="374" t="str">
        <f t="shared" si="138"/>
        <v>OK</v>
      </c>
      <c r="DG120" s="373" t="str">
        <f t="shared" si="172"/>
        <v>OK</v>
      </c>
      <c r="DH120" s="373" t="str">
        <f t="shared" si="139"/>
        <v>OK</v>
      </c>
      <c r="DI120" s="373" t="str">
        <f t="shared" si="140"/>
        <v>OK</v>
      </c>
      <c r="DJ120" s="373" t="str">
        <f t="shared" si="141"/>
        <v>OK</v>
      </c>
      <c r="DK120" s="373" t="str">
        <f t="shared" si="142"/>
        <v>OK</v>
      </c>
      <c r="DL120" s="373" t="str">
        <f t="shared" si="143"/>
        <v>OK</v>
      </c>
      <c r="DM120" s="373" t="str">
        <f t="shared" si="144"/>
        <v>OK</v>
      </c>
      <c r="DN120" s="374" t="str">
        <f t="shared" si="145"/>
        <v>OK</v>
      </c>
      <c r="DO120" s="377">
        <f t="shared" si="173"/>
        <v>0</v>
      </c>
      <c r="DP120" s="376" t="str">
        <f t="shared" si="174"/>
        <v>OK</v>
      </c>
    </row>
    <row r="121" spans="1:120" hidden="1" x14ac:dyDescent="0.2">
      <c r="A121" s="107"/>
      <c r="B121" s="274"/>
      <c r="C121" s="519" t="str">
        <f t="shared" si="146"/>
        <v>-</v>
      </c>
      <c r="D121" s="522">
        <f t="shared" si="106"/>
        <v>98</v>
      </c>
      <c r="E121" s="529"/>
      <c r="F121" s="456"/>
      <c r="G121" s="454"/>
      <c r="H121" s="112"/>
      <c r="I121" s="455"/>
      <c r="J121" s="542"/>
      <c r="K121" s="259"/>
      <c r="L121" s="532"/>
      <c r="M121" s="491"/>
      <c r="N121" s="492"/>
      <c r="O121" s="493"/>
      <c r="P121" s="610"/>
      <c r="Q121" s="463"/>
      <c r="R121" s="492"/>
      <c r="S121" s="493"/>
      <c r="T121" s="671" t="str">
        <f t="shared" si="108"/>
        <v/>
      </c>
      <c r="U121" s="658" t="str">
        <f t="shared" si="108"/>
        <v/>
      </c>
      <c r="V121" s="150" t="str">
        <f t="shared" si="109"/>
        <v/>
      </c>
      <c r="W121" s="53" t="str">
        <f t="shared" si="110"/>
        <v/>
      </c>
      <c r="X121" s="54" t="b">
        <f t="shared" si="147"/>
        <v>0</v>
      </c>
      <c r="Y121" s="54" t="b">
        <f t="shared" si="148"/>
        <v>0</v>
      </c>
      <c r="Z121" s="54" t="b">
        <f t="shared" si="149"/>
        <v>0</v>
      </c>
      <c r="AA121" s="53" t="str">
        <f t="shared" si="150"/>
        <v/>
      </c>
      <c r="AB121" s="54" t="str">
        <f t="shared" si="111"/>
        <v/>
      </c>
      <c r="AC121" s="53" t="str">
        <f t="shared" si="112"/>
        <v/>
      </c>
      <c r="AD121" s="200" t="str">
        <f t="shared" si="113"/>
        <v/>
      </c>
      <c r="AE121" s="53" t="str">
        <f t="shared" si="177"/>
        <v/>
      </c>
      <c r="AF121" s="201" t="e">
        <f>IF(AND(Y121,Z121),IF(P121=FixedDim,IF(ISNUMBER(R121),AC121/AE121,""),AC121/AE121),IF(AND(Y121,P121=FixedDim,ISNUMBER(R121)),CE121/AE121,IF(AND(Y121,P121=FixedDim,ISBLANK(R121)),"",CE121/AE121)))</f>
        <v>#VALUE!</v>
      </c>
      <c r="AG121" s="352" t="b">
        <f t="shared" si="179"/>
        <v>1</v>
      </c>
      <c r="AH121" s="352" t="b">
        <f t="shared" si="180"/>
        <v>0</v>
      </c>
      <c r="AI121" s="55" t="b">
        <f t="shared" si="175"/>
        <v>0</v>
      </c>
      <c r="AJ121" s="55" t="b">
        <f t="shared" si="176"/>
        <v>1</v>
      </c>
      <c r="AK121" s="55" t="b">
        <f>IF(AND(COUNTBLANK(E121:J121)=6,OR(AH122:$AH$123)),NOT(AH121))</f>
        <v>0</v>
      </c>
      <c r="AL121" s="55" t="str">
        <f t="shared" si="181"/>
        <v/>
      </c>
      <c r="AM121" s="55" t="b">
        <f t="shared" si="116"/>
        <v>1</v>
      </c>
      <c r="AN121" s="55" t="str">
        <f t="shared" si="182"/>
        <v/>
      </c>
      <c r="AO121" s="55" t="b">
        <f t="shared" si="178"/>
        <v>1</v>
      </c>
      <c r="AP121" s="353" t="str">
        <f t="shared" si="151"/>
        <v/>
      </c>
      <c r="AQ121" s="55" t="str">
        <f t="shared" si="118"/>
        <v/>
      </c>
      <c r="AR121" s="202">
        <f t="shared" si="152"/>
        <v>0</v>
      </c>
      <c r="AS121" s="202" t="str">
        <f t="shared" si="153"/>
        <v/>
      </c>
      <c r="AT121" s="656" t="str">
        <f t="shared" si="154"/>
        <v/>
      </c>
      <c r="AU121" s="656" t="str">
        <f t="shared" si="155"/>
        <v/>
      </c>
      <c r="AV121" s="656" t="str">
        <f t="shared" si="156"/>
        <v/>
      </c>
      <c r="AW121" s="842"/>
      <c r="AX121" s="844"/>
      <c r="AY121" s="487" t="str">
        <f t="shared" si="157"/>
        <v>n/a</v>
      </c>
      <c r="AZ121" s="483" t="b">
        <f t="shared" si="119"/>
        <v>0</v>
      </c>
      <c r="BA121" s="363" t="b">
        <f t="shared" si="120"/>
        <v>0</v>
      </c>
      <c r="BB121" s="363" t="b">
        <f t="shared" si="121"/>
        <v>0</v>
      </c>
      <c r="BC121" s="484" t="b">
        <f t="shared" si="122"/>
        <v>0</v>
      </c>
      <c r="BD121" s="483" t="b">
        <f t="shared" si="123"/>
        <v>0</v>
      </c>
      <c r="BE121" s="363" t="b">
        <f t="shared" si="124"/>
        <v>0</v>
      </c>
      <c r="BF121" s="484" t="b">
        <f t="shared" si="125"/>
        <v>0</v>
      </c>
      <c r="BG121" s="485" t="str">
        <f t="shared" si="158"/>
        <v/>
      </c>
      <c r="BH121" s="364" t="str">
        <f t="shared" si="159"/>
        <v/>
      </c>
      <c r="BI121" s="365" t="str">
        <f t="shared" si="160"/>
        <v/>
      </c>
      <c r="BJ121" s="366" t="str">
        <f t="shared" si="161"/>
        <v/>
      </c>
      <c r="BN121" s="90">
        <f t="shared" si="107"/>
        <v>98</v>
      </c>
      <c r="BO121" s="90" t="str">
        <f t="shared" si="126"/>
        <v>-</v>
      </c>
      <c r="BQ121" s="46"/>
      <c r="BR121" s="187"/>
      <c r="BS121" s="64"/>
      <c r="BT121" s="64"/>
      <c r="BU121" s="64"/>
      <c r="BV121" s="64"/>
      <c r="BW121" s="64"/>
      <c r="BX121" s="64"/>
      <c r="BY121" s="64"/>
      <c r="CA121" s="137">
        <f t="shared" si="162"/>
        <v>98</v>
      </c>
      <c r="CB121" s="394">
        <f t="shared" si="162"/>
        <v>0</v>
      </c>
      <c r="CC121" s="394">
        <f t="shared" si="163"/>
        <v>0</v>
      </c>
      <c r="CD121" s="354" t="str">
        <f t="shared" si="127"/>
        <v/>
      </c>
      <c r="CE121" s="355" t="str">
        <f t="shared" si="128"/>
        <v/>
      </c>
      <c r="CF121" s="356" t="str">
        <f t="shared" si="164"/>
        <v/>
      </c>
      <c r="CG121" s="357" t="str">
        <f t="shared" si="165"/>
        <v/>
      </c>
      <c r="CH121" s="357" t="str">
        <f t="shared" si="129"/>
        <v/>
      </c>
      <c r="CI121" s="357" t="str">
        <f t="shared" si="130"/>
        <v/>
      </c>
      <c r="CJ121" s="355" t="str">
        <f t="shared" si="166"/>
        <v/>
      </c>
      <c r="CK121" s="46"/>
      <c r="CL121" s="188"/>
      <c r="CM121" s="107"/>
      <c r="CN121" s="107"/>
      <c r="CO121" s="64"/>
      <c r="CP121" s="64"/>
      <c r="CT121" s="373" t="str">
        <f t="shared" si="167"/>
        <v>OK</v>
      </c>
      <c r="CU121" s="373" t="str">
        <f t="shared" si="168"/>
        <v>OK</v>
      </c>
      <c r="CV121" s="373" t="str">
        <f t="shared" si="169"/>
        <v>OK</v>
      </c>
      <c r="CW121" s="373" t="str">
        <f t="shared" si="170"/>
        <v>OK</v>
      </c>
      <c r="CX121" s="373" t="str">
        <f t="shared" si="171"/>
        <v>OK</v>
      </c>
      <c r="CY121" s="374" t="str">
        <f t="shared" si="131"/>
        <v>OK</v>
      </c>
      <c r="CZ121" s="373" t="str">
        <f t="shared" si="132"/>
        <v>OK</v>
      </c>
      <c r="DA121" s="373" t="str">
        <f t="shared" si="133"/>
        <v>OK</v>
      </c>
      <c r="DB121" s="373" t="str">
        <f t="shared" si="134"/>
        <v>OK</v>
      </c>
      <c r="DC121" s="373" t="str">
        <f t="shared" si="135"/>
        <v>OK</v>
      </c>
      <c r="DD121" s="373" t="str">
        <f t="shared" si="136"/>
        <v>OK</v>
      </c>
      <c r="DE121" s="373" t="str">
        <f t="shared" si="137"/>
        <v>OK</v>
      </c>
      <c r="DF121" s="374" t="str">
        <f t="shared" si="138"/>
        <v>OK</v>
      </c>
      <c r="DG121" s="373" t="str">
        <f t="shared" si="172"/>
        <v>OK</v>
      </c>
      <c r="DH121" s="373" t="str">
        <f t="shared" si="139"/>
        <v>OK</v>
      </c>
      <c r="DI121" s="373" t="str">
        <f t="shared" si="140"/>
        <v>OK</v>
      </c>
      <c r="DJ121" s="373" t="str">
        <f t="shared" si="141"/>
        <v>OK</v>
      </c>
      <c r="DK121" s="373" t="str">
        <f t="shared" si="142"/>
        <v>OK</v>
      </c>
      <c r="DL121" s="373" t="str">
        <f t="shared" si="143"/>
        <v>OK</v>
      </c>
      <c r="DM121" s="373" t="str">
        <f t="shared" si="144"/>
        <v>OK</v>
      </c>
      <c r="DN121" s="374" t="str">
        <f t="shared" si="145"/>
        <v>OK</v>
      </c>
      <c r="DO121" s="377">
        <f t="shared" si="173"/>
        <v>0</v>
      </c>
      <c r="DP121" s="376" t="str">
        <f t="shared" si="174"/>
        <v>OK</v>
      </c>
    </row>
    <row r="122" spans="1:120" hidden="1" x14ac:dyDescent="0.2">
      <c r="A122" s="107"/>
      <c r="B122" s="274"/>
      <c r="C122" s="519" t="str">
        <f t="shared" si="146"/>
        <v>-</v>
      </c>
      <c r="D122" s="522">
        <f t="shared" si="106"/>
        <v>99</v>
      </c>
      <c r="E122" s="529"/>
      <c r="F122" s="456"/>
      <c r="G122" s="454"/>
      <c r="H122" s="112"/>
      <c r="I122" s="455"/>
      <c r="J122" s="542"/>
      <c r="K122" s="259"/>
      <c r="L122" s="532"/>
      <c r="M122" s="491"/>
      <c r="N122" s="492"/>
      <c r="O122" s="493"/>
      <c r="P122" s="610"/>
      <c r="Q122" s="463"/>
      <c r="R122" s="492"/>
      <c r="S122" s="493"/>
      <c r="T122" s="671" t="str">
        <f t="shared" si="108"/>
        <v/>
      </c>
      <c r="U122" s="658" t="str">
        <f t="shared" si="108"/>
        <v/>
      </c>
      <c r="V122" s="150" t="str">
        <f t="shared" si="109"/>
        <v/>
      </c>
      <c r="W122" s="53" t="str">
        <f t="shared" si="110"/>
        <v/>
      </c>
      <c r="X122" s="54" t="b">
        <f t="shared" si="147"/>
        <v>0</v>
      </c>
      <c r="Y122" s="54" t="b">
        <f t="shared" si="148"/>
        <v>0</v>
      </c>
      <c r="Z122" s="54" t="b">
        <f t="shared" si="149"/>
        <v>0</v>
      </c>
      <c r="AA122" s="53" t="str">
        <f t="shared" si="150"/>
        <v/>
      </c>
      <c r="AB122" s="54" t="str">
        <f t="shared" si="111"/>
        <v/>
      </c>
      <c r="AC122" s="53" t="str">
        <f t="shared" si="112"/>
        <v/>
      </c>
      <c r="AD122" s="200" t="str">
        <f t="shared" si="113"/>
        <v/>
      </c>
      <c r="AE122" s="53" t="str">
        <f t="shared" si="177"/>
        <v/>
      </c>
      <c r="AF122" s="201" t="e">
        <f>IF(AND(Y122,Z122),IF(P122=FixedDim,IF(ISNUMBER(R122),AC122/AE122,""),AC122/AE122),IF(AND(Y122,P122=FixedDim,ISNUMBER(R122)),CE122/AE122,IF(AND(Y122,P122=FixedDim,ISBLANK(R122)),"",CE122/AE122)))</f>
        <v>#VALUE!</v>
      </c>
      <c r="AG122" s="352" t="b">
        <f t="shared" si="179"/>
        <v>1</v>
      </c>
      <c r="AH122" s="352" t="b">
        <f t="shared" si="180"/>
        <v>0</v>
      </c>
      <c r="AI122" s="55" t="b">
        <f t="shared" si="175"/>
        <v>0</v>
      </c>
      <c r="AJ122" s="55" t="b">
        <f t="shared" si="176"/>
        <v>1</v>
      </c>
      <c r="AK122" s="55" t="b">
        <f>IF(AND(COUNTBLANK(E122:J122)=6,OR(AH123:$AH$123)),NOT(AH122))</f>
        <v>0</v>
      </c>
      <c r="AL122" s="55" t="str">
        <f t="shared" si="181"/>
        <v/>
      </c>
      <c r="AM122" s="55" t="b">
        <f t="shared" si="116"/>
        <v>1</v>
      </c>
      <c r="AN122" s="55" t="str">
        <f t="shared" si="182"/>
        <v/>
      </c>
      <c r="AO122" s="55" t="b">
        <f t="shared" si="178"/>
        <v>1</v>
      </c>
      <c r="AP122" s="353" t="str">
        <f t="shared" si="151"/>
        <v/>
      </c>
      <c r="AQ122" s="55" t="str">
        <f t="shared" si="118"/>
        <v/>
      </c>
      <c r="AR122" s="202">
        <f t="shared" si="152"/>
        <v>0</v>
      </c>
      <c r="AS122" s="202" t="str">
        <f t="shared" si="153"/>
        <v/>
      </c>
      <c r="AT122" s="656" t="str">
        <f t="shared" si="154"/>
        <v/>
      </c>
      <c r="AU122" s="656" t="str">
        <f t="shared" si="155"/>
        <v/>
      </c>
      <c r="AV122" s="656" t="str">
        <f t="shared" si="156"/>
        <v/>
      </c>
      <c r="AW122" s="842"/>
      <c r="AX122" s="844"/>
      <c r="AY122" s="487" t="str">
        <f t="shared" si="157"/>
        <v>n/a</v>
      </c>
      <c r="AZ122" s="483" t="b">
        <f t="shared" si="119"/>
        <v>0</v>
      </c>
      <c r="BA122" s="363" t="b">
        <f t="shared" si="120"/>
        <v>0</v>
      </c>
      <c r="BB122" s="363" t="b">
        <f t="shared" si="121"/>
        <v>0</v>
      </c>
      <c r="BC122" s="484" t="b">
        <f t="shared" si="122"/>
        <v>0</v>
      </c>
      <c r="BD122" s="483" t="b">
        <f t="shared" si="123"/>
        <v>0</v>
      </c>
      <c r="BE122" s="363" t="b">
        <f t="shared" si="124"/>
        <v>0</v>
      </c>
      <c r="BF122" s="484" t="b">
        <f t="shared" si="125"/>
        <v>0</v>
      </c>
      <c r="BG122" s="485" t="str">
        <f t="shared" si="158"/>
        <v/>
      </c>
      <c r="BH122" s="364" t="str">
        <f t="shared" si="159"/>
        <v/>
      </c>
      <c r="BI122" s="365" t="str">
        <f t="shared" si="160"/>
        <v/>
      </c>
      <c r="BJ122" s="366" t="str">
        <f t="shared" si="161"/>
        <v/>
      </c>
      <c r="BN122" s="90">
        <f t="shared" si="107"/>
        <v>99</v>
      </c>
      <c r="BO122" s="90" t="str">
        <f t="shared" si="126"/>
        <v>-</v>
      </c>
      <c r="BQ122" s="46"/>
      <c r="BR122" s="187"/>
      <c r="BS122" s="64"/>
      <c r="BT122" s="64"/>
      <c r="BU122" s="64"/>
      <c r="BV122" s="64"/>
      <c r="BW122" s="64"/>
      <c r="BX122" s="64"/>
      <c r="BY122" s="64"/>
      <c r="CA122" s="137">
        <f t="shared" si="162"/>
        <v>99</v>
      </c>
      <c r="CB122" s="394">
        <f t="shared" si="162"/>
        <v>0</v>
      </c>
      <c r="CC122" s="394">
        <f t="shared" si="163"/>
        <v>0</v>
      </c>
      <c r="CD122" s="354" t="str">
        <f t="shared" si="127"/>
        <v/>
      </c>
      <c r="CE122" s="355" t="str">
        <f t="shared" si="128"/>
        <v/>
      </c>
      <c r="CF122" s="356" t="str">
        <f t="shared" si="164"/>
        <v/>
      </c>
      <c r="CG122" s="357" t="str">
        <f t="shared" si="165"/>
        <v/>
      </c>
      <c r="CH122" s="357" t="str">
        <f t="shared" si="129"/>
        <v/>
      </c>
      <c r="CI122" s="357" t="str">
        <f t="shared" si="130"/>
        <v/>
      </c>
      <c r="CJ122" s="355" t="str">
        <f t="shared" si="166"/>
        <v/>
      </c>
      <c r="CK122" s="46"/>
      <c r="CL122" s="188"/>
      <c r="CM122" s="107"/>
      <c r="CN122" s="107"/>
      <c r="CO122" s="64"/>
      <c r="CP122" s="64"/>
      <c r="CT122" s="373" t="str">
        <f t="shared" si="167"/>
        <v>OK</v>
      </c>
      <c r="CU122" s="373" t="str">
        <f t="shared" si="168"/>
        <v>OK</v>
      </c>
      <c r="CV122" s="373" t="str">
        <f t="shared" si="169"/>
        <v>OK</v>
      </c>
      <c r="CW122" s="373" t="str">
        <f t="shared" si="170"/>
        <v>OK</v>
      </c>
      <c r="CX122" s="373" t="str">
        <f t="shared" si="171"/>
        <v>OK</v>
      </c>
      <c r="CY122" s="374" t="str">
        <f t="shared" si="131"/>
        <v>OK</v>
      </c>
      <c r="CZ122" s="373" t="str">
        <f t="shared" si="132"/>
        <v>OK</v>
      </c>
      <c r="DA122" s="373" t="str">
        <f t="shared" si="133"/>
        <v>OK</v>
      </c>
      <c r="DB122" s="373" t="str">
        <f t="shared" si="134"/>
        <v>OK</v>
      </c>
      <c r="DC122" s="373" t="str">
        <f t="shared" si="135"/>
        <v>OK</v>
      </c>
      <c r="DD122" s="373" t="str">
        <f t="shared" si="136"/>
        <v>OK</v>
      </c>
      <c r="DE122" s="373" t="str">
        <f t="shared" si="137"/>
        <v>OK</v>
      </c>
      <c r="DF122" s="374" t="str">
        <f t="shared" si="138"/>
        <v>OK</v>
      </c>
      <c r="DG122" s="373" t="str">
        <f t="shared" si="172"/>
        <v>OK</v>
      </c>
      <c r="DH122" s="373" t="str">
        <f t="shared" si="139"/>
        <v>OK</v>
      </c>
      <c r="DI122" s="373" t="str">
        <f t="shared" si="140"/>
        <v>OK</v>
      </c>
      <c r="DJ122" s="373" t="str">
        <f t="shared" si="141"/>
        <v>OK</v>
      </c>
      <c r="DK122" s="373" t="str">
        <f t="shared" si="142"/>
        <v>OK</v>
      </c>
      <c r="DL122" s="373" t="str">
        <f t="shared" si="143"/>
        <v>OK</v>
      </c>
      <c r="DM122" s="373" t="str">
        <f t="shared" si="144"/>
        <v>OK</v>
      </c>
      <c r="DN122" s="374" t="str">
        <f t="shared" si="145"/>
        <v>OK</v>
      </c>
      <c r="DO122" s="377">
        <f t="shared" si="173"/>
        <v>0</v>
      </c>
      <c r="DP122" s="376" t="str">
        <f t="shared" si="174"/>
        <v>OK</v>
      </c>
    </row>
    <row r="123" spans="1:120" hidden="1" x14ac:dyDescent="0.2">
      <c r="A123" s="107"/>
      <c r="B123" s="451"/>
      <c r="C123" s="521" t="str">
        <f t="shared" si="146"/>
        <v>-</v>
      </c>
      <c r="D123" s="527">
        <f t="shared" si="106"/>
        <v>100</v>
      </c>
      <c r="E123" s="530"/>
      <c r="F123" s="457"/>
      <c r="G123" s="458"/>
      <c r="H123" s="459"/>
      <c r="I123" s="447"/>
      <c r="J123" s="543"/>
      <c r="K123" s="460"/>
      <c r="L123" s="535"/>
      <c r="M123" s="494"/>
      <c r="N123" s="495"/>
      <c r="O123" s="496"/>
      <c r="P123" s="611"/>
      <c r="Q123" s="466"/>
      <c r="R123" s="495"/>
      <c r="S123" s="496"/>
      <c r="T123" s="672" t="str">
        <f t="shared" si="108"/>
        <v/>
      </c>
      <c r="U123" s="659" t="str">
        <f t="shared" si="108"/>
        <v/>
      </c>
      <c r="V123" s="150" t="str">
        <f t="shared" si="109"/>
        <v/>
      </c>
      <c r="W123" s="53" t="str">
        <f t="shared" si="110"/>
        <v/>
      </c>
      <c r="X123" s="54" t="b">
        <f t="shared" si="147"/>
        <v>0</v>
      </c>
      <c r="Y123" s="54" t="b">
        <f t="shared" si="148"/>
        <v>0</v>
      </c>
      <c r="Z123" s="54" t="b">
        <f t="shared" si="149"/>
        <v>0</v>
      </c>
      <c r="AA123" s="53" t="str">
        <f t="shared" si="150"/>
        <v/>
      </c>
      <c r="AB123" s="54" t="str">
        <f t="shared" si="111"/>
        <v/>
      </c>
      <c r="AC123" s="53" t="str">
        <f t="shared" si="112"/>
        <v/>
      </c>
      <c r="AD123" s="200" t="str">
        <f t="shared" si="113"/>
        <v/>
      </c>
      <c r="AE123" s="53" t="str">
        <f t="shared" si="177"/>
        <v/>
      </c>
      <c r="AF123" s="201" t="e">
        <f>IF(AND(Y123,Z123),IF(P123=FixedDim,IF(ISNUMBER(R123),AC123/AE123,""),AC123/AE123),IF(AND(Y123,P123=FixedDim,ISNUMBER(R123)),CE123/AE123,IF(AND(Y123,P123=FixedDim,ISBLANK(R123)),"",CE123/AE123)))</f>
        <v>#VALUE!</v>
      </c>
      <c r="AG123" s="352" t="b">
        <f t="shared" si="179"/>
        <v>1</v>
      </c>
      <c r="AH123" s="352" t="b">
        <f t="shared" si="180"/>
        <v>0</v>
      </c>
      <c r="AI123" s="55" t="b">
        <f t="shared" si="175"/>
        <v>0</v>
      </c>
      <c r="AJ123" s="55" t="b">
        <f t="shared" si="176"/>
        <v>1</v>
      </c>
      <c r="AK123" s="55" t="b">
        <f>IF(AND(COUNTBLANK(E123:J123)=6,OR(AH$123:$AH124)),NOT(AH123))</f>
        <v>0</v>
      </c>
      <c r="AL123" s="55" t="str">
        <f t="shared" si="181"/>
        <v/>
      </c>
      <c r="AM123" s="55" t="b">
        <f t="shared" si="116"/>
        <v>1</v>
      </c>
      <c r="AN123" s="55" t="str">
        <f t="shared" si="182"/>
        <v/>
      </c>
      <c r="AO123" s="55" t="b">
        <f t="shared" si="178"/>
        <v>1</v>
      </c>
      <c r="AP123" s="353" t="str">
        <f t="shared" si="151"/>
        <v/>
      </c>
      <c r="AQ123" s="55" t="str">
        <f t="shared" si="118"/>
        <v/>
      </c>
      <c r="AR123" s="202">
        <f t="shared" si="152"/>
        <v>0</v>
      </c>
      <c r="AS123" s="202" t="str">
        <f t="shared" si="153"/>
        <v/>
      </c>
      <c r="AT123" s="656" t="str">
        <f t="shared" si="154"/>
        <v/>
      </c>
      <c r="AU123" s="656" t="str">
        <f t="shared" si="155"/>
        <v/>
      </c>
      <c r="AV123" s="656" t="str">
        <f t="shared" si="156"/>
        <v/>
      </c>
      <c r="AW123" s="842"/>
      <c r="AX123" s="844"/>
      <c r="AY123" s="487" t="str">
        <f t="shared" si="157"/>
        <v>n/a</v>
      </c>
      <c r="AZ123" s="483" t="b">
        <f t="shared" si="119"/>
        <v>0</v>
      </c>
      <c r="BA123" s="363" t="b">
        <f t="shared" si="120"/>
        <v>0</v>
      </c>
      <c r="BB123" s="363" t="b">
        <f t="shared" si="121"/>
        <v>0</v>
      </c>
      <c r="BC123" s="484" t="b">
        <f t="shared" si="122"/>
        <v>0</v>
      </c>
      <c r="BD123" s="483" t="b">
        <f t="shared" si="123"/>
        <v>0</v>
      </c>
      <c r="BE123" s="363" t="b">
        <f t="shared" si="124"/>
        <v>0</v>
      </c>
      <c r="BF123" s="484" t="b">
        <f t="shared" si="125"/>
        <v>0</v>
      </c>
      <c r="BG123" s="485" t="str">
        <f t="shared" si="158"/>
        <v/>
      </c>
      <c r="BH123" s="364" t="str">
        <f t="shared" si="159"/>
        <v/>
      </c>
      <c r="BI123" s="365" t="str">
        <f t="shared" si="160"/>
        <v/>
      </c>
      <c r="BJ123" s="366" t="str">
        <f t="shared" si="161"/>
        <v/>
      </c>
      <c r="BN123" s="90">
        <f t="shared" si="107"/>
        <v>100</v>
      </c>
      <c r="BO123" s="90" t="str">
        <f t="shared" si="126"/>
        <v>-</v>
      </c>
      <c r="BQ123" s="46"/>
      <c r="BR123" s="187"/>
      <c r="BS123" s="64"/>
      <c r="BT123" s="64"/>
      <c r="BU123" s="64"/>
      <c r="BV123" s="64"/>
      <c r="BW123" s="64"/>
      <c r="BX123" s="64"/>
      <c r="BY123" s="64"/>
      <c r="CA123" s="137">
        <f t="shared" si="162"/>
        <v>100</v>
      </c>
      <c r="CB123" s="394">
        <f t="shared" si="162"/>
        <v>0</v>
      </c>
      <c r="CC123" s="394">
        <f t="shared" si="163"/>
        <v>0</v>
      </c>
      <c r="CD123" s="354" t="str">
        <f t="shared" si="127"/>
        <v/>
      </c>
      <c r="CE123" s="355" t="str">
        <f t="shared" si="128"/>
        <v/>
      </c>
      <c r="CF123" s="356" t="str">
        <f t="shared" si="164"/>
        <v/>
      </c>
      <c r="CG123" s="357" t="str">
        <f t="shared" si="165"/>
        <v/>
      </c>
      <c r="CH123" s="357" t="str">
        <f t="shared" si="129"/>
        <v/>
      </c>
      <c r="CI123" s="357" t="str">
        <f t="shared" si="130"/>
        <v/>
      </c>
      <c r="CJ123" s="355" t="str">
        <f t="shared" si="166"/>
        <v/>
      </c>
      <c r="CK123" s="46"/>
      <c r="CL123" s="188"/>
      <c r="CM123" s="107"/>
      <c r="CN123" s="107"/>
      <c r="CO123" s="64"/>
      <c r="CP123" s="64"/>
      <c r="CT123" s="373" t="str">
        <f t="shared" si="167"/>
        <v>OK</v>
      </c>
      <c r="CU123" s="373" t="str">
        <f t="shared" si="168"/>
        <v>OK</v>
      </c>
      <c r="CV123" s="373" t="str">
        <f t="shared" si="169"/>
        <v>OK</v>
      </c>
      <c r="CW123" s="373" t="str">
        <f t="shared" si="170"/>
        <v>OK</v>
      </c>
      <c r="CX123" s="373" t="str">
        <f t="shared" si="171"/>
        <v>OK</v>
      </c>
      <c r="CY123" s="374" t="str">
        <f t="shared" si="131"/>
        <v>OK</v>
      </c>
      <c r="CZ123" s="373" t="str">
        <f t="shared" si="132"/>
        <v>OK</v>
      </c>
      <c r="DA123" s="373" t="str">
        <f t="shared" si="133"/>
        <v>OK</v>
      </c>
      <c r="DB123" s="373" t="str">
        <f t="shared" si="134"/>
        <v>OK</v>
      </c>
      <c r="DC123" s="373" t="str">
        <f t="shared" si="135"/>
        <v>OK</v>
      </c>
      <c r="DD123" s="373" t="str">
        <f t="shared" si="136"/>
        <v>OK</v>
      </c>
      <c r="DE123" s="373" t="str">
        <f t="shared" si="137"/>
        <v>OK</v>
      </c>
      <c r="DF123" s="374" t="str">
        <f t="shared" si="138"/>
        <v>OK</v>
      </c>
      <c r="DG123" s="373" t="str">
        <f t="shared" si="172"/>
        <v>OK</v>
      </c>
      <c r="DH123" s="373" t="str">
        <f t="shared" si="139"/>
        <v>OK</v>
      </c>
      <c r="DI123" s="373" t="str">
        <f t="shared" si="140"/>
        <v>OK</v>
      </c>
      <c r="DJ123" s="373" t="str">
        <f t="shared" si="141"/>
        <v>OK</v>
      </c>
      <c r="DK123" s="373" t="str">
        <f t="shared" si="142"/>
        <v>OK</v>
      </c>
      <c r="DL123" s="373" t="str">
        <f t="shared" si="143"/>
        <v>OK</v>
      </c>
      <c r="DM123" s="373" t="str">
        <f t="shared" si="144"/>
        <v>OK</v>
      </c>
      <c r="DN123" s="374" t="str">
        <f t="shared" si="145"/>
        <v>OK</v>
      </c>
      <c r="DO123" s="377">
        <f t="shared" si="173"/>
        <v>0</v>
      </c>
      <c r="DP123" s="376" t="str">
        <f t="shared" si="174"/>
        <v>OK</v>
      </c>
    </row>
    <row r="124" spans="1:120" s="189" customFormat="1" x14ac:dyDescent="0.2">
      <c r="A124" s="64"/>
      <c r="B124" s="105"/>
      <c r="C124" s="261"/>
      <c r="D124" s="262"/>
      <c r="E124" s="97"/>
      <c r="F124" s="308"/>
      <c r="G124" s="307"/>
      <c r="H124" s="309"/>
      <c r="I124" s="292"/>
      <c r="J124" s="97"/>
      <c r="K124" s="97"/>
      <c r="L124" s="310"/>
      <c r="M124" s="312"/>
      <c r="N124" s="305"/>
      <c r="O124" s="313"/>
      <c r="P124" s="314"/>
      <c r="Q124" s="315"/>
      <c r="R124" s="316"/>
      <c r="S124" s="452"/>
      <c r="T124" s="660"/>
      <c r="U124" s="660"/>
      <c r="V124" s="100"/>
      <c r="W124" s="100"/>
      <c r="X124" s="32"/>
      <c r="Y124" s="32"/>
      <c r="Z124" s="32"/>
      <c r="AA124" s="100"/>
      <c r="AB124" s="32"/>
      <c r="AC124" s="100"/>
      <c r="AD124" s="263"/>
      <c r="AE124" s="100"/>
      <c r="AF124" s="264"/>
      <c r="AG124" s="32"/>
      <c r="AH124" s="32"/>
      <c r="AI124" s="32"/>
      <c r="AJ124" s="32"/>
      <c r="AK124" s="32"/>
      <c r="AL124" s="32"/>
      <c r="AM124" s="32"/>
      <c r="AN124" s="55"/>
      <c r="AO124" s="32"/>
      <c r="AP124" s="32"/>
      <c r="AQ124" s="32"/>
      <c r="AR124" s="100"/>
      <c r="AS124" s="100"/>
      <c r="AT124" s="669"/>
      <c r="AU124" s="669"/>
      <c r="AV124" s="669"/>
      <c r="AW124" s="99"/>
      <c r="AX124" s="99"/>
      <c r="AY124" s="260"/>
      <c r="AZ124" s="260"/>
      <c r="BA124" s="260"/>
      <c r="BB124" s="260"/>
      <c r="BC124" s="260"/>
      <c r="BD124" s="260"/>
      <c r="BE124" s="260"/>
      <c r="BF124" s="260"/>
      <c r="BG124" s="265"/>
      <c r="BH124" s="266"/>
      <c r="BI124" s="267"/>
      <c r="BJ124" s="268"/>
      <c r="BN124" s="102"/>
      <c r="BO124" s="102"/>
      <c r="BQ124" s="106"/>
      <c r="BR124" s="187"/>
      <c r="BS124" s="64"/>
      <c r="BT124" s="64"/>
      <c r="BU124" s="64"/>
      <c r="BV124" s="64"/>
      <c r="BW124" s="64"/>
      <c r="BX124" s="64"/>
      <c r="BY124" s="64"/>
      <c r="CA124" s="269"/>
      <c r="CB124" s="106"/>
      <c r="CC124" s="270"/>
      <c r="CD124" s="271"/>
      <c r="CE124" s="272"/>
      <c r="CF124" s="271"/>
      <c r="CG124" s="273"/>
      <c r="CH124" s="273"/>
      <c r="CI124" s="273"/>
      <c r="CJ124" s="272"/>
      <c r="CK124" s="106"/>
      <c r="CL124" s="188"/>
      <c r="CM124" s="107"/>
      <c r="CN124" s="107"/>
      <c r="CO124" s="64"/>
      <c r="CP124" s="64"/>
    </row>
    <row r="125" spans="1:120" s="189" customFormat="1" ht="15" x14ac:dyDescent="0.2">
      <c r="A125" s="64"/>
      <c r="B125" s="105"/>
      <c r="C125" s="261"/>
      <c r="D125" s="262"/>
      <c r="E125" s="97"/>
      <c r="F125" s="308"/>
      <c r="G125" s="307"/>
      <c r="H125" s="311" t="s">
        <v>37</v>
      </c>
      <c r="I125" s="306" t="str">
        <f>IF(COUNTA(I24:I123)=0,"",SUM(I24:I123))</f>
        <v/>
      </c>
      <c r="J125" s="97"/>
      <c r="K125" s="97"/>
      <c r="L125" s="310"/>
      <c r="M125" s="312"/>
      <c r="N125" s="305"/>
      <c r="O125" s="313"/>
      <c r="P125" s="314"/>
      <c r="Q125" s="315"/>
      <c r="R125" s="316"/>
      <c r="S125" s="278" t="s">
        <v>37</v>
      </c>
      <c r="T125" s="661" t="str">
        <f>IF(P161,SUM(T24:T123),"")</f>
        <v/>
      </c>
      <c r="U125" s="662"/>
      <c r="V125" s="100"/>
      <c r="W125" s="100"/>
      <c r="Y125" s="32"/>
      <c r="Z125" s="32"/>
      <c r="AA125" s="100"/>
      <c r="AB125" s="32"/>
      <c r="AC125" s="100"/>
      <c r="AD125" s="263"/>
      <c r="AE125" s="100"/>
      <c r="AF125" s="264"/>
      <c r="AG125" s="32"/>
      <c r="AH125" s="32"/>
      <c r="AI125" s="32"/>
      <c r="AJ125" s="32"/>
      <c r="AK125" s="32"/>
      <c r="AL125" s="32"/>
      <c r="AM125" s="32"/>
      <c r="AN125" s="32"/>
      <c r="AO125" s="32"/>
      <c r="AP125" s="32"/>
      <c r="AQ125" s="32"/>
      <c r="AR125" s="100"/>
      <c r="AS125" s="100"/>
      <c r="AT125" s="669"/>
      <c r="AU125" s="669"/>
      <c r="AV125" s="669"/>
      <c r="AW125" s="99"/>
      <c r="AX125" s="304"/>
      <c r="AY125" s="260"/>
      <c r="AZ125" s="260"/>
      <c r="BA125" s="260"/>
      <c r="BB125" s="260"/>
      <c r="BC125" s="260"/>
      <c r="BD125" s="260"/>
      <c r="BE125" s="260"/>
      <c r="BF125" s="260"/>
      <c r="BG125" s="265"/>
      <c r="BH125" s="266"/>
      <c r="BI125" s="267"/>
      <c r="BJ125" s="268"/>
      <c r="BN125" s="102"/>
      <c r="BO125" s="102"/>
      <c r="BQ125" s="106"/>
      <c r="BR125" s="187"/>
      <c r="BS125" s="64"/>
      <c r="BT125" s="64"/>
      <c r="BU125" s="64"/>
      <c r="BV125" s="64"/>
      <c r="BW125" s="64"/>
      <c r="BX125" s="64"/>
      <c r="BY125" s="64"/>
      <c r="CA125" s="269"/>
      <c r="CB125" s="106"/>
      <c r="CC125" s="270"/>
      <c r="CD125" s="271"/>
      <c r="CE125" s="272"/>
      <c r="CF125" s="271"/>
      <c r="CG125" s="273"/>
      <c r="CH125" s="273"/>
      <c r="CI125" s="273"/>
      <c r="CJ125" s="272"/>
      <c r="CK125" s="106"/>
      <c r="CL125" s="188"/>
      <c r="CM125" s="107"/>
      <c r="CN125" s="107"/>
      <c r="CO125" s="64"/>
      <c r="CP125" s="64"/>
    </row>
    <row r="126" spans="1:120" x14ac:dyDescent="0.2">
      <c r="B126" s="105"/>
      <c r="C126" s="92"/>
      <c r="D126" s="93"/>
      <c r="E126" s="30"/>
      <c r="F126" s="30"/>
      <c r="G126" s="30"/>
      <c r="H126" s="94"/>
      <c r="I126" s="32"/>
      <c r="J126" s="97"/>
      <c r="K126" s="32"/>
      <c r="L126" s="97"/>
      <c r="M126" s="97"/>
      <c r="N126" s="98"/>
      <c r="O126" s="99"/>
      <c r="P126" s="97"/>
      <c r="Q126" s="97"/>
      <c r="R126" s="98"/>
      <c r="S126" s="99"/>
      <c r="T126" s="99"/>
      <c r="U126" s="663"/>
      <c r="V126" s="32"/>
      <c r="W126" s="32"/>
      <c r="X126" s="32"/>
      <c r="Y126" s="32"/>
      <c r="Z126" s="32"/>
      <c r="AA126" s="32"/>
      <c r="AB126" s="32"/>
      <c r="AC126" s="32"/>
      <c r="AD126" s="100"/>
      <c r="AE126" s="100"/>
      <c r="AF126" s="100"/>
      <c r="AG126" s="30"/>
      <c r="AH126" s="46"/>
      <c r="AI126" s="46"/>
      <c r="AJ126" s="46"/>
      <c r="AK126" s="46"/>
      <c r="AL126" s="46"/>
      <c r="AM126" s="46"/>
      <c r="AN126" s="46"/>
      <c r="AO126" s="46"/>
      <c r="AP126" s="46"/>
      <c r="AQ126" s="46"/>
      <c r="AR126" s="96"/>
      <c r="AS126" s="96"/>
      <c r="AT126" s="644"/>
      <c r="AU126" s="644"/>
      <c r="AV126" s="644"/>
      <c r="AW126" s="96"/>
      <c r="AX126" s="96"/>
      <c r="AY126" s="96"/>
      <c r="AZ126" s="96"/>
      <c r="BA126" s="96"/>
      <c r="BB126" s="96"/>
      <c r="BC126" s="96"/>
      <c r="BD126" s="96"/>
      <c r="BE126" s="96"/>
      <c r="BF126" s="96"/>
      <c r="BG126" s="95"/>
      <c r="BH126" s="244"/>
      <c r="BI126" s="95"/>
      <c r="BJ126" s="30"/>
      <c r="BN126" s="102"/>
      <c r="BO126" s="102"/>
      <c r="BR126" s="187"/>
      <c r="BS126" s="64"/>
      <c r="BT126" s="64"/>
      <c r="BU126" s="64"/>
      <c r="BV126" s="64"/>
      <c r="BW126" s="64"/>
      <c r="BX126" s="64"/>
      <c r="BY126" s="64"/>
      <c r="CK126" s="46"/>
      <c r="CL126" s="188"/>
      <c r="CM126" s="107"/>
      <c r="CN126" s="64"/>
      <c r="CO126" s="64"/>
      <c r="CP126" s="64"/>
    </row>
    <row r="127" spans="1:120" ht="81.75" customHeight="1" x14ac:dyDescent="0.2">
      <c r="B127" s="105"/>
      <c r="C127" s="818"/>
      <c r="D127" s="874"/>
      <c r="E127" s="874"/>
      <c r="F127" s="874"/>
      <c r="G127" s="874"/>
      <c r="H127" s="874"/>
      <c r="I127" s="874"/>
      <c r="J127" s="874"/>
      <c r="K127" s="874"/>
      <c r="L127" s="874"/>
      <c r="M127" s="874"/>
      <c r="N127" s="874"/>
      <c r="O127" s="874"/>
      <c r="P127" s="874"/>
      <c r="Q127" s="874"/>
      <c r="R127" s="874"/>
      <c r="S127" s="874"/>
      <c r="T127" s="676" t="str">
        <f>IF(AND(COUNTA(E24:S123)&gt;0,P161),"if inputs are valid","")</f>
        <v/>
      </c>
      <c r="U127" s="682" t="str">
        <f>IF(AND(Passcheck,MIPDLONE&gt;0,P161),"ü",IF(AND(MIPDLONE&gt;0,P161),"û",""))</f>
        <v/>
      </c>
      <c r="V127" s="103"/>
      <c r="W127" s="103"/>
      <c r="X127" s="103"/>
      <c r="Y127" s="103"/>
      <c r="Z127" s="103"/>
      <c r="AA127" s="103"/>
      <c r="AB127" s="103"/>
      <c r="AC127" s="103"/>
      <c r="AD127" s="103"/>
      <c r="AE127" s="100"/>
      <c r="AF127" s="100"/>
      <c r="AG127" s="30"/>
      <c r="AH127" s="46"/>
      <c r="AI127" s="46"/>
      <c r="AJ127" s="46"/>
      <c r="AK127" s="46"/>
      <c r="AL127" s="46"/>
      <c r="AM127" s="46"/>
      <c r="AN127" s="46"/>
      <c r="AO127" s="46"/>
      <c r="AP127" s="46"/>
      <c r="AQ127" s="46"/>
      <c r="AR127" s="96"/>
      <c r="AS127" s="96"/>
      <c r="AT127" s="644"/>
      <c r="AU127" s="644"/>
      <c r="AV127" s="644"/>
      <c r="AW127" s="96"/>
      <c r="AX127" s="96"/>
      <c r="AY127" s="96"/>
      <c r="AZ127" s="96"/>
      <c r="BA127" s="96"/>
      <c r="BB127" s="96"/>
      <c r="BC127" s="96"/>
      <c r="BD127" s="96"/>
      <c r="BE127" s="96"/>
      <c r="BF127" s="96"/>
      <c r="BG127" s="95"/>
      <c r="BH127" s="244"/>
      <c r="BI127" s="95"/>
      <c r="BJ127" s="30"/>
      <c r="BN127" s="102"/>
      <c r="BO127" s="102"/>
      <c r="BR127" s="187"/>
      <c r="BS127" s="64"/>
      <c r="BT127" s="64"/>
      <c r="BU127" s="64"/>
      <c r="BV127" s="64"/>
      <c r="BW127" s="64"/>
      <c r="BX127" s="64"/>
      <c r="BY127" s="64"/>
      <c r="CJ127" s="46"/>
      <c r="CK127" s="46"/>
      <c r="CL127" s="188"/>
      <c r="CM127" s="107"/>
      <c r="CN127" s="64"/>
      <c r="CO127" s="64"/>
      <c r="CP127" s="64"/>
    </row>
    <row r="128" spans="1:120" ht="15" x14ac:dyDescent="0.2">
      <c r="B128" s="105"/>
      <c r="E128" s="30"/>
      <c r="F128" s="30"/>
      <c r="G128" s="814" t="s">
        <v>532</v>
      </c>
      <c r="H128" s="815"/>
      <c r="I128" s="815"/>
      <c r="J128" s="815"/>
      <c r="K128" s="815"/>
      <c r="L128" s="815"/>
      <c r="M128" s="815"/>
      <c r="N128" s="815"/>
      <c r="O128" s="815"/>
      <c r="P128" s="815"/>
      <c r="Q128" s="815"/>
      <c r="R128" s="58"/>
      <c r="S128" s="59"/>
      <c r="T128" s="664"/>
      <c r="U128" s="664"/>
      <c r="V128" s="32"/>
      <c r="W128" s="32"/>
      <c r="X128" s="32"/>
      <c r="Y128" s="32"/>
      <c r="Z128" s="32"/>
      <c r="AA128" s="32"/>
      <c r="AB128" s="32"/>
      <c r="AC128" s="32"/>
      <c r="AD128" s="60"/>
      <c r="AE128" s="60"/>
      <c r="AF128" s="32"/>
      <c r="AG128" s="61"/>
      <c r="AR128" s="62"/>
      <c r="AS128" s="62"/>
      <c r="AT128" s="645"/>
      <c r="AU128" s="645"/>
      <c r="AV128" s="645"/>
      <c r="AW128" s="62"/>
      <c r="AX128" s="277" t="s">
        <v>233</v>
      </c>
      <c r="AY128" s="62"/>
      <c r="AZ128" s="62"/>
      <c r="BA128" s="62"/>
      <c r="BB128" s="62"/>
      <c r="BC128" s="62"/>
      <c r="BD128" s="62"/>
      <c r="BE128" s="62"/>
      <c r="BF128" s="62"/>
      <c r="BG128" s="63"/>
      <c r="BI128" s="63"/>
      <c r="BJ128" s="45" t="str">
        <f>IF(AH128,TEXT(BG128,"0.00%")&amp;" of "&amp;TEXT(BH128,"0.00%"),"")</f>
        <v/>
      </c>
      <c r="BR128" s="187"/>
      <c r="BS128" s="64"/>
      <c r="BT128" s="107"/>
      <c r="BU128" s="64"/>
      <c r="BV128" s="64"/>
      <c r="BW128" s="64"/>
      <c r="BX128" s="64"/>
      <c r="BY128" s="64"/>
      <c r="CL128" s="187"/>
      <c r="CM128" s="64"/>
      <c r="CN128" s="64"/>
      <c r="CO128" s="64"/>
      <c r="CP128" s="64"/>
    </row>
    <row r="129" spans="1:103" ht="15" x14ac:dyDescent="0.2">
      <c r="B129" s="105"/>
      <c r="E129" s="30"/>
      <c r="F129" s="30"/>
      <c r="G129" s="193"/>
      <c r="H129" s="194"/>
      <c r="I129" s="194"/>
      <c r="J129" s="194"/>
      <c r="K129" s="194"/>
      <c r="L129" s="194"/>
      <c r="M129" s="194"/>
      <c r="N129" s="194"/>
      <c r="O129" s="194"/>
      <c r="P129" s="194"/>
      <c r="Q129" s="194"/>
      <c r="R129" s="58"/>
      <c r="S129" s="59"/>
      <c r="T129" s="664"/>
      <c r="U129" s="664"/>
      <c r="V129" s="32"/>
      <c r="W129" s="32"/>
      <c r="X129" s="32"/>
      <c r="Y129" s="32"/>
      <c r="Z129" s="32"/>
      <c r="AA129" s="32"/>
      <c r="AB129" s="32"/>
      <c r="AC129" s="32"/>
      <c r="AD129" s="60"/>
      <c r="AE129" s="60"/>
      <c r="AF129" s="32"/>
      <c r="AG129" s="61"/>
      <c r="AR129" s="62"/>
      <c r="AS129" s="62"/>
      <c r="AT129" s="645"/>
      <c r="AU129" s="645"/>
      <c r="AV129" s="645"/>
      <c r="AW129" s="62"/>
      <c r="AX129" s="276" t="str">
        <f>IF(AND(AX24,RowsPreferredOne=BN21),"Advisory Note","")</f>
        <v>Advisory Note</v>
      </c>
      <c r="AY129" s="379" t="s">
        <v>359</v>
      </c>
      <c r="AZ129" s="62"/>
      <c r="BA129" s="62"/>
      <c r="BB129" s="62"/>
      <c r="BC129" s="62"/>
      <c r="BD129" s="62"/>
      <c r="BE129" s="62"/>
      <c r="BF129" s="62"/>
      <c r="BG129" s="63"/>
      <c r="BI129" s="63"/>
      <c r="BR129" s="187"/>
      <c r="BS129" s="64"/>
      <c r="BT129" s="64"/>
      <c r="BU129" s="64"/>
      <c r="BV129" s="64"/>
      <c r="BW129" s="64"/>
      <c r="BX129" s="64"/>
      <c r="BY129" s="64"/>
      <c r="CL129" s="187"/>
      <c r="CM129" s="64"/>
      <c r="CN129" s="64"/>
      <c r="CO129" s="64"/>
      <c r="CP129" s="64"/>
    </row>
    <row r="130" spans="1:103" ht="15" hidden="1" x14ac:dyDescent="0.2">
      <c r="B130" s="105"/>
      <c r="E130" s="30"/>
      <c r="F130" s="30"/>
      <c r="G130" s="193"/>
      <c r="H130" s="194"/>
      <c r="I130" s="194"/>
      <c r="J130" s="194"/>
      <c r="K130" s="194"/>
      <c r="L130" s="194"/>
      <c r="M130" s="194"/>
      <c r="N130" s="194"/>
      <c r="O130" s="194"/>
      <c r="P130" s="194"/>
      <c r="Q130" s="194"/>
      <c r="R130" s="58"/>
      <c r="S130" s="59"/>
      <c r="T130" s="664"/>
      <c r="U130" s="664"/>
      <c r="V130" s="32"/>
      <c r="W130" s="32"/>
      <c r="X130" s="32"/>
      <c r="Y130" s="32"/>
      <c r="Z130" s="32"/>
      <c r="AA130" s="32"/>
      <c r="AB130" s="32"/>
      <c r="AC130" s="32"/>
      <c r="AD130" s="60"/>
      <c r="AE130" s="60"/>
      <c r="AF130" s="32"/>
      <c r="AG130" s="61"/>
      <c r="AR130" s="62"/>
      <c r="AS130" s="62"/>
      <c r="AT130" s="645"/>
      <c r="AU130" s="645"/>
      <c r="AV130" s="645"/>
      <c r="AW130" s="62"/>
      <c r="AX130" s="62"/>
      <c r="AY130" s="62"/>
      <c r="AZ130" s="62"/>
      <c r="BA130" s="62"/>
      <c r="BB130" s="62"/>
      <c r="BC130" s="62"/>
      <c r="BD130" s="62"/>
      <c r="BE130" s="62"/>
      <c r="BF130" s="62"/>
      <c r="BG130" s="63"/>
      <c r="BI130" s="63"/>
      <c r="BR130" s="187"/>
      <c r="BS130" s="64"/>
      <c r="BT130" s="64"/>
      <c r="BU130" s="64"/>
      <c r="BV130" s="64"/>
      <c r="BW130" s="64"/>
      <c r="BX130" s="64"/>
      <c r="BY130" s="64"/>
      <c r="CL130" s="187"/>
      <c r="CM130" s="64"/>
      <c r="CN130" s="64"/>
      <c r="CO130" s="64"/>
      <c r="CP130" s="64"/>
    </row>
    <row r="131" spans="1:103" ht="15" x14ac:dyDescent="0.2">
      <c r="C131" s="64"/>
      <c r="D131" s="186"/>
      <c r="E131" s="50"/>
      <c r="F131" s="50"/>
      <c r="G131" s="195"/>
      <c r="H131" s="196"/>
      <c r="I131" s="196"/>
      <c r="J131" s="196"/>
      <c r="K131" s="196"/>
      <c r="L131" s="196"/>
      <c r="M131" s="196"/>
      <c r="N131" s="196"/>
      <c r="O131" s="196"/>
      <c r="P131" s="196"/>
      <c r="Q131" s="196"/>
      <c r="R131" s="197"/>
      <c r="S131" s="198"/>
      <c r="T131" s="665"/>
      <c r="U131" s="665"/>
      <c r="V131" s="50"/>
      <c r="W131" s="50"/>
      <c r="X131" s="50"/>
      <c r="Y131" s="50"/>
      <c r="Z131" s="50"/>
      <c r="AA131" s="50"/>
      <c r="AB131" s="50"/>
      <c r="AC131" s="50"/>
      <c r="AD131" s="199"/>
      <c r="AE131" s="199"/>
      <c r="AF131" s="50"/>
      <c r="AG131" s="51"/>
      <c r="AH131" s="187"/>
      <c r="AI131" s="187"/>
      <c r="AJ131" s="187"/>
      <c r="AK131" s="187"/>
      <c r="AL131" s="187"/>
      <c r="AM131" s="187"/>
      <c r="AN131" s="187"/>
      <c r="AO131" s="187"/>
      <c r="AP131" s="187"/>
      <c r="AQ131" s="187"/>
      <c r="AR131" s="204"/>
      <c r="AS131" s="204"/>
      <c r="AT131" s="646"/>
      <c r="AU131" s="646"/>
      <c r="AV131" s="646"/>
      <c r="AW131" s="204"/>
      <c r="AX131" s="204"/>
      <c r="AY131" s="204"/>
      <c r="AZ131" s="204"/>
      <c r="BA131" s="204"/>
      <c r="BB131" s="204"/>
      <c r="BC131" s="204"/>
      <c r="BD131" s="204"/>
      <c r="BE131" s="204"/>
      <c r="BF131" s="204"/>
      <c r="BG131" s="205"/>
      <c r="BH131" s="245"/>
      <c r="BI131" s="205"/>
      <c r="BJ131" s="187"/>
      <c r="BK131" s="187"/>
      <c r="BL131" s="187"/>
      <c r="BM131" s="187"/>
      <c r="BN131" s="187"/>
      <c r="BO131" s="187"/>
      <c r="BP131" s="187"/>
      <c r="BQ131" s="187"/>
      <c r="BR131" s="187"/>
      <c r="BS131" s="64"/>
      <c r="BT131" s="64"/>
      <c r="BU131" s="64"/>
      <c r="BV131" s="64"/>
      <c r="BW131" s="64"/>
      <c r="BX131" s="64"/>
      <c r="BY131" s="64"/>
      <c r="BZ131" s="64"/>
      <c r="CA131" s="187"/>
      <c r="CB131" s="187"/>
      <c r="CC131" s="187"/>
      <c r="CD131" s="187"/>
      <c r="CE131" s="187"/>
      <c r="CF131" s="187"/>
      <c r="CG131" s="187"/>
      <c r="CH131" s="187"/>
      <c r="CI131" s="187"/>
      <c r="CJ131" s="187"/>
      <c r="CK131" s="187"/>
      <c r="CL131" s="187"/>
      <c r="CM131" s="64"/>
      <c r="CN131" s="64"/>
      <c r="CO131" s="64"/>
      <c r="CP131" s="64"/>
    </row>
    <row r="132" spans="1:103" hidden="1" outlineLevel="1" x14ac:dyDescent="0.2">
      <c r="A132" s="206"/>
      <c r="B132" s="206"/>
      <c r="C132" s="206"/>
      <c r="D132" s="207"/>
      <c r="E132" s="206"/>
      <c r="F132" s="206"/>
      <c r="G132" s="206"/>
      <c r="H132" s="206"/>
      <c r="I132" s="206"/>
      <c r="J132" s="206"/>
      <c r="K132" s="206"/>
      <c r="L132" s="208"/>
      <c r="M132" s="208"/>
      <c r="N132" s="208"/>
      <c r="O132" s="208"/>
      <c r="P132" s="208"/>
      <c r="Q132" s="208"/>
      <c r="R132" s="208"/>
      <c r="S132" s="208"/>
      <c r="T132" s="231"/>
      <c r="U132" s="231"/>
      <c r="V132" s="206"/>
      <c r="W132" s="206"/>
      <c r="X132" s="206"/>
      <c r="Y132" s="206"/>
      <c r="Z132" s="206"/>
      <c r="AA132" s="206"/>
      <c r="AB132" s="206"/>
      <c r="AC132" s="64"/>
      <c r="AD132" s="66"/>
      <c r="AE132" s="66"/>
      <c r="AF132" s="64"/>
      <c r="AG132" s="64"/>
      <c r="AH132" s="64"/>
      <c r="AI132" s="64"/>
      <c r="AJ132" s="64"/>
      <c r="AK132" s="64"/>
      <c r="AL132" s="64"/>
      <c r="AM132" s="64"/>
      <c r="AN132" s="64"/>
      <c r="AO132" s="64"/>
      <c r="AP132" s="64"/>
      <c r="AQ132" s="64"/>
      <c r="AR132" s="64"/>
      <c r="AS132" s="64"/>
      <c r="AT132" s="327"/>
      <c r="AU132" s="327"/>
      <c r="AV132" s="327"/>
      <c r="AW132" s="64"/>
      <c r="AX132" s="64"/>
      <c r="AY132" s="64"/>
      <c r="AZ132" s="64"/>
      <c r="BA132" s="64"/>
      <c r="BB132" s="64"/>
      <c r="BC132" s="64"/>
      <c r="BD132" s="64"/>
      <c r="BE132" s="64"/>
      <c r="BF132" s="64"/>
      <c r="BG132" s="64"/>
      <c r="BH132" s="246"/>
      <c r="BI132" s="64"/>
      <c r="BJ132" s="64"/>
      <c r="BK132" s="64"/>
      <c r="BL132" s="64"/>
      <c r="BM132" s="64"/>
      <c r="BN132" s="64"/>
      <c r="BO132" s="64"/>
      <c r="BP132" s="64"/>
      <c r="BQ132" s="64"/>
      <c r="BR132" s="64"/>
      <c r="BS132" s="64"/>
      <c r="BT132" s="64"/>
      <c r="BU132" s="64"/>
      <c r="BV132" s="64"/>
      <c r="BW132" s="64"/>
      <c r="BX132" s="64"/>
      <c r="BY132" s="64"/>
      <c r="BZ132" s="64"/>
      <c r="CA132" s="64"/>
      <c r="CB132" s="64"/>
      <c r="CC132" s="64"/>
      <c r="CD132" s="64"/>
      <c r="CE132" s="64"/>
      <c r="CF132" s="64"/>
      <c r="CG132" s="64"/>
      <c r="CH132" s="64"/>
      <c r="CI132" s="64"/>
      <c r="CJ132" s="64"/>
      <c r="CK132" s="64"/>
      <c r="CL132" s="64"/>
      <c r="CM132" s="64"/>
      <c r="CN132" s="64"/>
      <c r="CO132" s="67"/>
      <c r="CP132" s="67"/>
      <c r="CQ132" s="156"/>
    </row>
    <row r="133" spans="1:103" hidden="1" outlineLevel="1" x14ac:dyDescent="0.2">
      <c r="A133" s="206"/>
      <c r="B133" s="206"/>
      <c r="C133" s="513" t="s">
        <v>431</v>
      </c>
      <c r="D133" s="207"/>
      <c r="E133" s="207"/>
      <c r="F133" s="209"/>
      <c r="G133" s="552" t="s">
        <v>440</v>
      </c>
      <c r="H133" s="553"/>
      <c r="I133" s="553"/>
      <c r="J133" s="555"/>
      <c r="K133" s="206"/>
      <c r="L133" s="208"/>
      <c r="M133" s="208"/>
      <c r="N133" s="208"/>
      <c r="O133" s="208"/>
      <c r="P133" s="208"/>
      <c r="Q133" s="208"/>
      <c r="R133" s="208"/>
      <c r="S133" s="227" t="s">
        <v>160</v>
      </c>
      <c r="T133" s="231"/>
      <c r="U133" s="231"/>
      <c r="V133" s="208"/>
      <c r="W133" s="208"/>
      <c r="X133" s="208"/>
      <c r="Y133" s="208"/>
      <c r="Z133" s="208"/>
      <c r="AA133" s="208"/>
      <c r="AB133" s="208"/>
      <c r="AC133" s="65"/>
      <c r="AD133" s="66"/>
      <c r="AE133" s="66"/>
      <c r="AF133" s="64"/>
      <c r="AG133" s="64"/>
      <c r="AH133" s="64"/>
      <c r="AI133" s="64"/>
      <c r="AJ133" s="64"/>
      <c r="AK133" s="64"/>
      <c r="AL133" s="64"/>
      <c r="AM133" s="64"/>
      <c r="AN133" s="64"/>
      <c r="AO133" s="64"/>
      <c r="AP133" s="64"/>
      <c r="AQ133" s="107"/>
      <c r="AR133" s="64"/>
      <c r="AS133" s="64"/>
      <c r="AT133" s="327"/>
      <c r="AU133" s="327"/>
      <c r="AV133" s="327"/>
      <c r="AW133" s="64"/>
      <c r="AX133" s="64"/>
      <c r="AY133" s="64"/>
      <c r="AZ133" s="64"/>
      <c r="BA133" s="64"/>
      <c r="BB133" s="64"/>
      <c r="BC133" s="64"/>
      <c r="BD133" s="64"/>
      <c r="BE133" s="64"/>
      <c r="BF133" s="64"/>
      <c r="BG133" s="64"/>
      <c r="BH133" s="246"/>
      <c r="BI133" s="64"/>
      <c r="BJ133" s="64"/>
      <c r="BK133" s="64"/>
      <c r="BL133" s="64"/>
      <c r="BM133" s="64"/>
      <c r="BN133" s="64"/>
      <c r="BO133" s="64"/>
      <c r="BP133" s="64"/>
      <c r="BQ133" s="64"/>
      <c r="BR133" s="64"/>
      <c r="BS133" s="64"/>
      <c r="BT133" s="64"/>
      <c r="BU133" s="64"/>
      <c r="BV133" s="64"/>
      <c r="BW133" s="64"/>
      <c r="BX133" s="64"/>
      <c r="BY133" s="64"/>
      <c r="BZ133" s="64"/>
      <c r="CA133" s="64"/>
      <c r="CB133" s="64"/>
      <c r="CC133" s="64"/>
      <c r="CD133" s="64"/>
      <c r="CE133" s="64"/>
      <c r="CF133" s="64"/>
      <c r="CG133" s="64"/>
      <c r="CH133" s="64"/>
      <c r="CI133" s="64"/>
      <c r="CJ133" s="64"/>
      <c r="CK133" s="64"/>
      <c r="CL133" s="64"/>
      <c r="CM133" s="64"/>
      <c r="CN133" s="64"/>
      <c r="CO133" s="67"/>
      <c r="CP133" s="67"/>
      <c r="CQ133" s="156"/>
    </row>
    <row r="134" spans="1:103" hidden="1" outlineLevel="1" x14ac:dyDescent="0.2">
      <c r="A134" s="206"/>
      <c r="B134" s="206"/>
      <c r="C134" s="536" t="str">
        <f>IF(RowsPreferredOne&lt;&gt;RowsShownOne,"click arrow below","")</f>
        <v/>
      </c>
      <c r="D134" s="537"/>
      <c r="E134" s="537"/>
      <c r="F134" s="209"/>
      <c r="G134" s="211" t="s">
        <v>5</v>
      </c>
      <c r="H134" s="512"/>
      <c r="I134" s="210"/>
      <c r="J134" s="206"/>
      <c r="K134" s="210">
        <v>10</v>
      </c>
      <c r="L134" s="210" t="s">
        <v>202</v>
      </c>
      <c r="M134" s="210"/>
      <c r="N134" s="210"/>
      <c r="O134" s="210"/>
      <c r="P134" s="208"/>
      <c r="Q134" s="208"/>
      <c r="R134" s="208"/>
      <c r="S134" s="212" t="b">
        <f>ISNUMBER(Q25:S25)</f>
        <v>0</v>
      </c>
      <c r="T134" s="673" t="b">
        <f>VLOOKUP(P25,Afactors,3,FALSE)</f>
        <v>1</v>
      </c>
      <c r="U134" s="674"/>
      <c r="V134" s="213"/>
      <c r="W134" s="417" t="s">
        <v>111</v>
      </c>
      <c r="X134" s="406">
        <v>0.7</v>
      </c>
      <c r="Y134" s="407" t="b">
        <v>1</v>
      </c>
      <c r="Z134" s="214"/>
      <c r="AA134" s="215"/>
      <c r="AB134" s="231"/>
      <c r="AC134" s="68"/>
      <c r="AD134" s="66"/>
      <c r="AE134" s="66"/>
      <c r="AF134" s="64"/>
      <c r="AG134" s="64" t="s">
        <v>167</v>
      </c>
      <c r="AH134" s="64"/>
      <c r="AI134" s="64"/>
      <c r="AJ134" s="64"/>
      <c r="AK134" s="64"/>
      <c r="AL134" s="64"/>
      <c r="AM134" s="64"/>
      <c r="AN134" s="64"/>
      <c r="AO134" s="64"/>
      <c r="AP134" s="64"/>
      <c r="AQ134" s="64"/>
      <c r="AR134" s="64"/>
      <c r="AS134" s="64"/>
      <c r="AT134" s="327"/>
      <c r="AU134" s="327"/>
      <c r="AV134" s="327"/>
      <c r="AW134" s="64"/>
      <c r="AX134" s="64"/>
      <c r="AY134" s="64"/>
      <c r="AZ134" s="64"/>
      <c r="BA134" s="64"/>
      <c r="BB134" s="64"/>
      <c r="BC134" s="64"/>
      <c r="BD134" s="64"/>
      <c r="BE134" s="64"/>
      <c r="BF134" s="64"/>
      <c r="BG134" s="64"/>
      <c r="BH134" s="246"/>
      <c r="BI134" s="64"/>
      <c r="BJ134" s="64"/>
      <c r="BK134" s="64"/>
      <c r="BL134" s="64"/>
      <c r="BM134" s="64"/>
      <c r="BN134" s="64"/>
      <c r="BO134" s="64"/>
      <c r="BP134" s="64"/>
      <c r="BQ134" s="64"/>
      <c r="BR134" s="64"/>
      <c r="BS134" s="64"/>
      <c r="BT134" s="64"/>
      <c r="BU134" s="64"/>
      <c r="BV134" s="64"/>
      <c r="BW134" s="64"/>
      <c r="BX134" s="64"/>
      <c r="BY134" s="64"/>
      <c r="BZ134" s="64"/>
      <c r="CA134" s="64"/>
      <c r="CB134" s="64"/>
      <c r="CC134" s="64"/>
      <c r="CD134" s="64"/>
      <c r="CE134" s="64"/>
      <c r="CF134" s="64"/>
      <c r="CG134" s="64"/>
      <c r="CH134" s="64"/>
      <c r="CI134" s="64"/>
      <c r="CJ134" s="64"/>
      <c r="CK134" s="64"/>
      <c r="CL134" s="144"/>
      <c r="CM134" s="64"/>
      <c r="CN134" s="64"/>
      <c r="CO134" s="67"/>
      <c r="CP134" s="67"/>
      <c r="CQ134" s="156"/>
    </row>
    <row r="135" spans="1:103" hidden="1" outlineLevel="1" x14ac:dyDescent="0.2">
      <c r="A135" s="206"/>
      <c r="B135" s="206"/>
      <c r="C135" s="206"/>
      <c r="D135" s="207"/>
      <c r="E135" s="206"/>
      <c r="F135" s="206"/>
      <c r="G135" s="210" t="s">
        <v>6</v>
      </c>
      <c r="H135" s="206"/>
      <c r="I135" s="206"/>
      <c r="J135" s="210"/>
      <c r="K135" s="210">
        <v>10</v>
      </c>
      <c r="L135" s="341" t="s">
        <v>435</v>
      </c>
      <c r="M135" s="208"/>
      <c r="N135" s="208"/>
      <c r="O135" s="208"/>
      <c r="P135" s="208"/>
      <c r="Q135" s="208"/>
      <c r="R135" s="208"/>
      <c r="S135" s="216" t="b">
        <f>OR(NOT(L24=FixedDim),AND(IF(L24=FixedDim,TRUE,FALSE),ISNUMBER(N24)))</f>
        <v>1</v>
      </c>
      <c r="T135" s="677"/>
      <c r="U135" s="674"/>
      <c r="V135" s="217"/>
      <c r="W135" s="408" t="s">
        <v>55</v>
      </c>
      <c r="X135" s="418">
        <v>0.9</v>
      </c>
      <c r="Y135" s="407" t="b">
        <v>1</v>
      </c>
      <c r="Z135" s="218"/>
      <c r="AA135" s="217"/>
      <c r="AB135" s="231"/>
      <c r="AC135" s="70"/>
      <c r="AD135" s="66"/>
      <c r="AE135" s="71"/>
      <c r="AF135" s="64"/>
      <c r="AG135" s="64" t="b">
        <f>AND(AG24:AG123)</f>
        <v>1</v>
      </c>
      <c r="AH135" s="64"/>
      <c r="AI135" s="64"/>
      <c r="AJ135" s="64"/>
      <c r="AK135" s="64"/>
      <c r="AL135" s="64"/>
      <c r="AM135" s="64"/>
      <c r="AN135" s="64"/>
      <c r="AO135" s="64"/>
      <c r="AP135" s="64"/>
      <c r="AQ135" s="64"/>
      <c r="AR135" s="64"/>
      <c r="AS135" s="64"/>
      <c r="AT135" s="327"/>
      <c r="AU135" s="327"/>
      <c r="AV135" s="327"/>
      <c r="AW135" s="64"/>
      <c r="AX135" s="64"/>
      <c r="AY135" s="64"/>
      <c r="AZ135" s="64"/>
      <c r="BA135" s="64"/>
      <c r="BB135" s="64"/>
      <c r="BC135" s="64"/>
      <c r="BD135" s="64"/>
      <c r="BE135" s="64"/>
      <c r="BF135" s="64"/>
      <c r="BG135" s="64"/>
      <c r="BH135" s="246"/>
      <c r="BI135" s="64"/>
      <c r="BJ135" s="64"/>
      <c r="BK135" s="64"/>
      <c r="BL135" s="64"/>
      <c r="BM135" s="64"/>
      <c r="BN135" s="64"/>
      <c r="BO135" s="64"/>
      <c r="BP135" s="64"/>
      <c r="BQ135" s="64"/>
      <c r="BR135" s="64"/>
      <c r="BS135" s="64"/>
      <c r="BT135" s="64"/>
      <c r="BU135" s="64"/>
      <c r="BV135" s="64"/>
      <c r="BW135" s="64"/>
      <c r="BX135" s="64"/>
      <c r="BY135" s="64"/>
      <c r="BZ135" s="64"/>
      <c r="CA135" s="64"/>
      <c r="CB135" s="64"/>
      <c r="CC135" s="64"/>
      <c r="CD135" s="64"/>
      <c r="CE135" s="64"/>
      <c r="CF135" s="64"/>
      <c r="CG135" s="64"/>
      <c r="CH135" s="64"/>
      <c r="CI135" s="65"/>
      <c r="CJ135" s="65"/>
      <c r="CK135" s="64"/>
      <c r="CL135" s="67"/>
      <c r="CM135" s="64"/>
      <c r="CN135" s="64"/>
      <c r="CO135" s="65"/>
      <c r="CP135" s="65"/>
      <c r="CQ135" s="203"/>
      <c r="CR135" s="885"/>
      <c r="CS135" s="885"/>
      <c r="CT135" s="885"/>
      <c r="CU135" s="883"/>
      <c r="CV135" s="883"/>
      <c r="CW135" s="883"/>
      <c r="CX135" s="883"/>
      <c r="CY135" s="884"/>
    </row>
    <row r="136" spans="1:103" hidden="1" outlineLevel="1" x14ac:dyDescent="0.2">
      <c r="A136" s="206"/>
      <c r="B136" s="206"/>
      <c r="C136" s="206"/>
      <c r="D136" s="207"/>
      <c r="E136" s="206"/>
      <c r="F136" s="206"/>
      <c r="G136" s="323" t="s">
        <v>437</v>
      </c>
      <c r="H136" s="206"/>
      <c r="I136" s="206"/>
      <c r="J136" s="206"/>
      <c r="K136" s="210">
        <v>6</v>
      </c>
      <c r="L136" s="341" t="s">
        <v>436</v>
      </c>
      <c r="M136" s="208"/>
      <c r="N136" s="208"/>
      <c r="O136" s="208"/>
      <c r="P136" s="208"/>
      <c r="Q136" s="208"/>
      <c r="R136" s="208"/>
      <c r="S136" s="216" t="b">
        <f>OR(NOT(L24=FixedDim),NOT(L24=DynamicDim),AND(IF(L24=FixedDim,TRUE,FALSE),ISNUMBER(N24)),AND(IF(L24=DynamicDim,TRUE,FALSE),ISNUMBER(O24)))</f>
        <v>1</v>
      </c>
      <c r="T136" s="677"/>
      <c r="U136" s="674"/>
      <c r="V136" s="217"/>
      <c r="W136" s="408" t="s">
        <v>56</v>
      </c>
      <c r="X136" s="418">
        <v>0.7</v>
      </c>
      <c r="Y136" s="407" t="b">
        <v>1</v>
      </c>
      <c r="Z136" s="218"/>
      <c r="AA136" s="217"/>
      <c r="AB136" s="231"/>
      <c r="AC136" s="70"/>
      <c r="AD136" s="66"/>
      <c r="AE136" s="71"/>
      <c r="AF136" s="64"/>
      <c r="AG136" s="64"/>
      <c r="AH136" s="64"/>
      <c r="AI136" s="64"/>
      <c r="AJ136" s="64"/>
      <c r="AK136" s="64"/>
      <c r="AL136" s="64"/>
      <c r="AM136" s="64"/>
      <c r="AN136" s="64"/>
      <c r="AO136" s="64"/>
      <c r="AP136" s="64"/>
      <c r="AQ136" s="64"/>
      <c r="AR136" s="64"/>
      <c r="AS136" s="64"/>
      <c r="AT136" s="327"/>
      <c r="AU136" s="327"/>
      <c r="AV136" s="327"/>
      <c r="AW136" s="64"/>
      <c r="AX136" s="64"/>
      <c r="AY136" s="64"/>
      <c r="AZ136" s="64"/>
      <c r="BA136" s="64"/>
      <c r="BB136" s="64"/>
      <c r="BC136" s="64"/>
      <c r="BD136" s="64"/>
      <c r="BE136" s="64"/>
      <c r="BF136" s="64"/>
      <c r="BG136" s="64"/>
      <c r="BH136" s="246"/>
      <c r="BI136" s="64"/>
      <c r="BJ136" s="64"/>
      <c r="BK136" s="64"/>
      <c r="BL136" s="64"/>
      <c r="BM136" s="64"/>
      <c r="BN136" s="64"/>
      <c r="BO136" s="64"/>
      <c r="BP136" s="64"/>
      <c r="BQ136" s="64"/>
      <c r="BR136" s="64"/>
      <c r="BS136" s="64"/>
      <c r="BT136" s="64"/>
      <c r="BU136" s="64"/>
      <c r="BV136" s="64"/>
      <c r="BW136" s="64"/>
      <c r="BX136" s="64"/>
      <c r="BY136" s="64"/>
      <c r="BZ136" s="64"/>
      <c r="CA136" s="64"/>
      <c r="CB136" s="64"/>
      <c r="CC136" s="64"/>
      <c r="CD136" s="64"/>
      <c r="CE136" s="64"/>
      <c r="CF136" s="64"/>
      <c r="CG136" s="64"/>
      <c r="CH136" s="64"/>
      <c r="CI136" s="64"/>
      <c r="CJ136" s="64"/>
      <c r="CK136" s="64"/>
      <c r="CL136" s="67"/>
      <c r="CM136" s="64"/>
      <c r="CN136" s="64"/>
      <c r="CO136" s="67"/>
      <c r="CP136" s="67"/>
      <c r="CQ136" s="156"/>
    </row>
    <row r="137" spans="1:103" hidden="1" outlineLevel="1" x14ac:dyDescent="0.2">
      <c r="A137" s="206"/>
      <c r="B137" s="206"/>
      <c r="C137" s="206"/>
      <c r="D137" s="207"/>
      <c r="E137" s="206"/>
      <c r="F137" s="206"/>
      <c r="G137" s="323" t="s">
        <v>438</v>
      </c>
      <c r="H137" s="206"/>
      <c r="I137" s="206"/>
      <c r="J137" s="206"/>
      <c r="K137" s="210">
        <v>25</v>
      </c>
      <c r="L137" s="208"/>
      <c r="M137" s="208"/>
      <c r="N137" s="208"/>
      <c r="O137" s="208"/>
      <c r="P137" s="208"/>
      <c r="Q137" s="208"/>
      <c r="R137" s="208"/>
      <c r="S137" s="216" t="e">
        <f>MATCH(L24,ValidControlsAll,0)</f>
        <v>#N/A</v>
      </c>
      <c r="T137" s="677"/>
      <c r="U137" s="674"/>
      <c r="V137" s="217"/>
      <c r="W137" s="408" t="s">
        <v>59</v>
      </c>
      <c r="X137" s="418">
        <v>0.55000000000000004</v>
      </c>
      <c r="Y137" s="407" t="b">
        <v>1</v>
      </c>
      <c r="Z137" s="218"/>
      <c r="AA137" s="217"/>
      <c r="AB137" s="231"/>
      <c r="AC137" s="70"/>
      <c r="AD137" s="66"/>
      <c r="AE137" s="71"/>
      <c r="AF137" s="64"/>
      <c r="AG137" s="64"/>
      <c r="AH137" s="64"/>
      <c r="AI137" s="64"/>
      <c r="AJ137" s="64"/>
      <c r="AK137" s="64"/>
      <c r="AL137" s="64"/>
      <c r="AM137" s="64"/>
      <c r="AN137" s="64"/>
      <c r="AO137" s="64"/>
      <c r="AP137" s="64"/>
      <c r="AQ137" s="64"/>
      <c r="AR137" s="64"/>
      <c r="AS137" s="64"/>
      <c r="AT137" s="327"/>
      <c r="AU137" s="327"/>
      <c r="AV137" s="327"/>
      <c r="AW137" s="64"/>
      <c r="AX137" s="64"/>
      <c r="AY137" s="64"/>
      <c r="AZ137" s="64"/>
      <c r="BA137" s="64"/>
      <c r="BB137" s="64"/>
      <c r="BC137" s="64"/>
      <c r="BD137" s="64"/>
      <c r="BE137" s="64"/>
      <c r="BF137" s="64"/>
      <c r="BG137" s="64"/>
      <c r="BH137" s="246"/>
      <c r="BI137" s="64"/>
      <c r="BJ137" s="64"/>
      <c r="BK137" s="64"/>
      <c r="BL137" s="64"/>
      <c r="BM137" s="64"/>
      <c r="BN137" s="64"/>
      <c r="BO137" s="64"/>
      <c r="BP137" s="64"/>
      <c r="BQ137" s="64"/>
      <c r="BR137" s="64"/>
      <c r="BS137" s="64"/>
      <c r="BT137" s="64"/>
      <c r="BU137" s="64"/>
      <c r="BV137" s="64"/>
      <c r="BW137" s="64"/>
      <c r="BX137" s="64"/>
      <c r="BY137" s="64"/>
      <c r="BZ137" s="64"/>
      <c r="CA137" s="64"/>
      <c r="CB137" s="64"/>
      <c r="CC137" s="64"/>
      <c r="CD137" s="64"/>
      <c r="CE137" s="64"/>
      <c r="CF137" s="64"/>
      <c r="CG137" s="64"/>
      <c r="CH137" s="64"/>
      <c r="CI137" s="64"/>
      <c r="CJ137" s="64"/>
      <c r="CK137" s="64"/>
      <c r="CL137" s="67"/>
      <c r="CM137" s="64"/>
      <c r="CN137" s="64"/>
      <c r="CO137" s="67"/>
      <c r="CP137" s="67"/>
      <c r="CQ137" s="156"/>
    </row>
    <row r="138" spans="1:103" hidden="1" outlineLevel="1" x14ac:dyDescent="0.2">
      <c r="A138" s="206"/>
      <c r="B138" s="206"/>
      <c r="C138" s="206"/>
      <c r="D138" s="207"/>
      <c r="E138" s="206"/>
      <c r="F138" s="206"/>
      <c r="G138" s="210" t="s">
        <v>92</v>
      </c>
      <c r="H138" s="206"/>
      <c r="I138" s="206"/>
      <c r="J138" s="206"/>
      <c r="K138" s="210">
        <v>8</v>
      </c>
      <c r="L138" s="208"/>
      <c r="M138" s="208"/>
      <c r="N138" s="208"/>
      <c r="O138" s="208"/>
      <c r="P138" s="208"/>
      <c r="Q138" s="208"/>
      <c r="R138" s="208"/>
      <c r="S138" s="216" t="str">
        <f>IF(ISTEXT(L24),VLOOKUP(L24,Afactors,3,FALSE),"")</f>
        <v/>
      </c>
      <c r="T138" s="677"/>
      <c r="U138" s="674"/>
      <c r="V138" s="219"/>
      <c r="W138" s="408" t="s">
        <v>235</v>
      </c>
      <c r="X138" s="413">
        <v>0.95</v>
      </c>
      <c r="Y138" s="407" t="b">
        <v>1</v>
      </c>
      <c r="Z138" s="218"/>
      <c r="AA138" s="219"/>
      <c r="AB138" s="231"/>
      <c r="AC138" s="72"/>
      <c r="AD138" s="66"/>
      <c r="AE138" s="73"/>
      <c r="AF138" s="64"/>
      <c r="AG138" s="64"/>
      <c r="AH138" s="64"/>
      <c r="AI138" s="64"/>
      <c r="AJ138" s="64"/>
      <c r="AK138" s="64"/>
      <c r="AL138" s="64"/>
      <c r="AM138" s="64"/>
      <c r="AN138" s="64"/>
      <c r="AO138" s="64"/>
      <c r="AP138" s="64"/>
      <c r="AQ138" s="64"/>
      <c r="AR138" s="64"/>
      <c r="AS138" s="64"/>
      <c r="AT138" s="327"/>
      <c r="AU138" s="327"/>
      <c r="AV138" s="327"/>
      <c r="AW138" s="64"/>
      <c r="AX138" s="64"/>
      <c r="AY138" s="64"/>
      <c r="AZ138" s="64"/>
      <c r="BA138" s="64"/>
      <c r="BB138" s="64"/>
      <c r="BC138" s="64"/>
      <c r="BD138" s="64"/>
      <c r="BE138" s="64"/>
      <c r="BF138" s="64"/>
      <c r="BG138" s="64"/>
      <c r="BH138" s="246"/>
      <c r="BI138" s="64"/>
      <c r="BJ138" s="64"/>
      <c r="BK138" s="64"/>
      <c r="BL138" s="64"/>
      <c r="BM138" s="64"/>
      <c r="BN138" s="64"/>
      <c r="BO138" s="64"/>
      <c r="BP138" s="64"/>
      <c r="BQ138" s="64"/>
      <c r="BR138" s="64"/>
      <c r="BS138" s="64"/>
      <c r="BT138" s="64"/>
      <c r="BU138" s="64"/>
      <c r="BV138" s="64"/>
      <c r="BW138" s="64"/>
      <c r="BX138" s="64"/>
      <c r="BY138" s="64"/>
      <c r="BZ138" s="64"/>
      <c r="CA138" s="64"/>
      <c r="CB138" s="64"/>
      <c r="CC138" s="64"/>
      <c r="CD138" s="64"/>
      <c r="CE138" s="64"/>
      <c r="CF138" s="64"/>
      <c r="CG138" s="64"/>
      <c r="CH138" s="64"/>
      <c r="CI138" s="64"/>
      <c r="CJ138" s="64"/>
      <c r="CK138" s="64"/>
      <c r="CL138" s="67"/>
      <c r="CM138" s="64"/>
      <c r="CN138" s="64"/>
      <c r="CO138" s="67"/>
      <c r="CP138" s="67"/>
      <c r="CQ138" s="156"/>
    </row>
    <row r="139" spans="1:103" hidden="1" outlineLevel="1" x14ac:dyDescent="0.2">
      <c r="A139" s="206"/>
      <c r="B139" s="206"/>
      <c r="C139" s="206"/>
      <c r="D139" s="207"/>
      <c r="E139" s="206"/>
      <c r="F139" s="206"/>
      <c r="G139" s="210" t="s">
        <v>7</v>
      </c>
      <c r="H139" s="206"/>
      <c r="I139" s="206"/>
      <c r="J139" s="206"/>
      <c r="K139" s="210">
        <v>9</v>
      </c>
      <c r="L139" s="208"/>
      <c r="M139" s="208"/>
      <c r="N139" s="208"/>
      <c r="O139" s="208"/>
      <c r="P139" s="208"/>
      <c r="Q139" s="208"/>
      <c r="R139" s="208"/>
      <c r="S139" s="216"/>
      <c r="T139" s="677"/>
      <c r="U139" s="674"/>
      <c r="V139" s="219"/>
      <c r="W139" s="409" t="s">
        <v>270</v>
      </c>
      <c r="X139" s="413">
        <v>0.85</v>
      </c>
      <c r="Y139" s="407" t="b">
        <v>1</v>
      </c>
      <c r="Z139" s="218"/>
      <c r="AA139" s="219"/>
      <c r="AB139" s="231"/>
      <c r="AC139" s="72"/>
      <c r="AD139" s="66"/>
      <c r="AE139" s="73"/>
      <c r="AF139" s="64"/>
      <c r="AG139" s="64"/>
      <c r="AH139" s="64"/>
      <c r="AI139" s="64"/>
      <c r="AJ139" s="64"/>
      <c r="AK139" s="64"/>
      <c r="AL139" s="64"/>
      <c r="AM139" s="64"/>
      <c r="AN139" s="64"/>
      <c r="AO139" s="64"/>
      <c r="AP139" s="64"/>
      <c r="AQ139" s="64"/>
      <c r="AR139" s="64"/>
      <c r="AS139" s="64"/>
      <c r="AT139" s="327"/>
      <c r="AU139" s="327"/>
      <c r="AV139" s="327"/>
      <c r="AW139" s="64"/>
      <c r="AX139" s="64"/>
      <c r="AY139" s="64"/>
      <c r="AZ139" s="64"/>
      <c r="BA139" s="64"/>
      <c r="BB139" s="64"/>
      <c r="BC139" s="64"/>
      <c r="BD139" s="64"/>
      <c r="BE139" s="64"/>
      <c r="BF139" s="64"/>
      <c r="BG139" s="64"/>
      <c r="BH139" s="246"/>
      <c r="BI139" s="64"/>
      <c r="BJ139" s="64"/>
      <c r="BK139" s="64"/>
      <c r="BL139" s="64"/>
      <c r="BM139" s="64"/>
      <c r="BN139" s="64"/>
      <c r="BO139" s="64"/>
      <c r="BP139" s="64"/>
      <c r="BQ139" s="64"/>
      <c r="BR139" s="64"/>
      <c r="BS139" s="64"/>
      <c r="BT139" s="64"/>
      <c r="BU139" s="64"/>
      <c r="BV139" s="64"/>
      <c r="BW139" s="64"/>
      <c r="BX139" s="64"/>
      <c r="BY139" s="64"/>
      <c r="BZ139" s="64"/>
      <c r="CA139" s="64"/>
      <c r="CB139" s="64"/>
      <c r="CC139" s="64"/>
      <c r="CD139" s="64"/>
      <c r="CE139" s="64"/>
      <c r="CF139" s="64"/>
      <c r="CG139" s="64"/>
      <c r="CH139" s="64"/>
      <c r="CI139" s="64"/>
      <c r="CJ139" s="64"/>
      <c r="CK139" s="64"/>
      <c r="CL139" s="67"/>
      <c r="CM139" s="64"/>
      <c r="CN139" s="64"/>
      <c r="CO139" s="67"/>
      <c r="CP139" s="67"/>
      <c r="CQ139" s="156"/>
    </row>
    <row r="140" spans="1:103" ht="25.5" hidden="1" outlineLevel="1" x14ac:dyDescent="0.2">
      <c r="A140" s="206"/>
      <c r="B140" s="206"/>
      <c r="C140" s="206"/>
      <c r="D140" s="207"/>
      <c r="E140" s="206"/>
      <c r="F140" s="206"/>
      <c r="G140" s="210" t="s">
        <v>93</v>
      </c>
      <c r="H140" s="206"/>
      <c r="I140" s="206"/>
      <c r="J140" s="206"/>
      <c r="K140" s="210">
        <v>8</v>
      </c>
      <c r="L140" s="208"/>
      <c r="M140" s="208"/>
      <c r="N140" s="208"/>
      <c r="O140" s="208"/>
      <c r="P140" s="208"/>
      <c r="Q140" s="208"/>
      <c r="R140" s="208"/>
      <c r="S140" s="216" t="s">
        <v>234</v>
      </c>
      <c r="T140" s="677" t="s">
        <v>215</v>
      </c>
      <c r="U140" s="674"/>
      <c r="V140" s="219"/>
      <c r="W140" s="409" t="s">
        <v>271</v>
      </c>
      <c r="X140" s="413">
        <v>0.9</v>
      </c>
      <c r="Y140" s="407" t="b">
        <v>1</v>
      </c>
      <c r="Z140" s="218"/>
      <c r="AA140" s="219"/>
      <c r="AB140" s="231"/>
      <c r="AC140" s="72"/>
      <c r="AD140" s="66"/>
      <c r="AE140" s="73"/>
      <c r="AF140" s="64"/>
      <c r="AG140" s="64"/>
      <c r="AH140" s="64"/>
      <c r="AI140" s="64"/>
      <c r="AJ140" s="64"/>
      <c r="AK140" s="64"/>
      <c r="AL140" s="64"/>
      <c r="AM140" s="64"/>
      <c r="AN140" s="64"/>
      <c r="AO140" s="64"/>
      <c r="AP140" s="64"/>
      <c r="AQ140" s="64"/>
      <c r="AR140" s="64"/>
      <c r="AS140" s="64"/>
      <c r="AT140" s="327"/>
      <c r="AU140" s="327"/>
      <c r="AV140" s="327"/>
      <c r="AW140" s="64"/>
      <c r="AX140" s="64"/>
      <c r="AY140" s="64"/>
      <c r="AZ140" s="64"/>
      <c r="BA140" s="64"/>
      <c r="BB140" s="64"/>
      <c r="BC140" s="64"/>
      <c r="BD140" s="64"/>
      <c r="BE140" s="64"/>
      <c r="BF140" s="64"/>
      <c r="BG140" s="64"/>
      <c r="BH140" s="246"/>
      <c r="BI140" s="64"/>
      <c r="BJ140" s="64"/>
      <c r="BK140" s="64"/>
      <c r="BL140" s="64"/>
      <c r="BM140" s="64"/>
      <c r="BN140" s="64"/>
      <c r="BO140" s="64"/>
      <c r="BP140" s="64"/>
      <c r="BQ140" s="64"/>
      <c r="BR140" s="64"/>
      <c r="BS140" s="64"/>
      <c r="BT140" s="64"/>
      <c r="BU140" s="64"/>
      <c r="BV140" s="64"/>
      <c r="BW140" s="64"/>
      <c r="BX140" s="64"/>
      <c r="BY140" s="64"/>
      <c r="BZ140" s="64"/>
      <c r="CA140" s="64"/>
      <c r="CB140" s="64"/>
      <c r="CC140" s="64"/>
      <c r="CD140" s="64"/>
      <c r="CE140" s="64"/>
      <c r="CF140" s="64"/>
      <c r="CG140" s="64"/>
      <c r="CH140" s="64"/>
      <c r="CI140" s="64"/>
      <c r="CJ140" s="64"/>
      <c r="CK140" s="64"/>
      <c r="CL140" s="67"/>
      <c r="CM140" s="64"/>
      <c r="CN140" s="64"/>
      <c r="CO140" s="67"/>
      <c r="CP140" s="67"/>
      <c r="CQ140" s="156"/>
    </row>
    <row r="141" spans="1:103" hidden="1" outlineLevel="1" x14ac:dyDescent="0.2">
      <c r="A141" s="206"/>
      <c r="B141" s="206"/>
      <c r="C141" s="206"/>
      <c r="D141" s="207"/>
      <c r="E141" s="206"/>
      <c r="F141" s="206"/>
      <c r="G141" s="210" t="s">
        <v>8</v>
      </c>
      <c r="H141" s="206"/>
      <c r="I141" s="206"/>
      <c r="J141" s="206"/>
      <c r="K141" s="210">
        <v>12</v>
      </c>
      <c r="L141" s="208"/>
      <c r="M141" s="208"/>
      <c r="N141" s="208"/>
      <c r="O141" s="208"/>
      <c r="P141" s="208"/>
      <c r="Q141" s="208"/>
      <c r="R141" s="208"/>
      <c r="S141" s="220"/>
      <c r="T141" s="678"/>
      <c r="U141" s="674"/>
      <c r="V141" s="219"/>
      <c r="W141" s="409" t="s">
        <v>122</v>
      </c>
      <c r="X141" s="413">
        <v>0.8</v>
      </c>
      <c r="Y141" s="407" t="b">
        <v>1</v>
      </c>
      <c r="Z141" s="224"/>
      <c r="AA141" s="219"/>
      <c r="AB141" s="223"/>
      <c r="AC141" s="72"/>
      <c r="AD141" s="66"/>
      <c r="AE141" s="73"/>
      <c r="AF141" s="64"/>
      <c r="AG141" s="64"/>
      <c r="AH141" s="64"/>
      <c r="AI141" s="64"/>
      <c r="AJ141" s="64"/>
      <c r="AK141" s="64"/>
      <c r="AL141" s="64"/>
      <c r="AM141" s="64"/>
      <c r="AN141" s="64"/>
      <c r="AO141" s="64"/>
      <c r="AP141" s="64"/>
      <c r="AQ141" s="64"/>
      <c r="AR141" s="64"/>
      <c r="AS141" s="64"/>
      <c r="AT141" s="327"/>
      <c r="AU141" s="327"/>
      <c r="AV141" s="327"/>
      <c r="AW141" s="64"/>
      <c r="AX141" s="64"/>
      <c r="AY141" s="64"/>
      <c r="AZ141" s="64"/>
      <c r="BA141" s="64"/>
      <c r="BB141" s="64"/>
      <c r="BC141" s="64"/>
      <c r="BD141" s="64"/>
      <c r="BE141" s="64"/>
      <c r="BF141" s="64"/>
      <c r="BG141" s="64"/>
      <c r="BH141" s="246"/>
      <c r="BI141" s="64"/>
      <c r="BJ141" s="64"/>
      <c r="BK141" s="64"/>
      <c r="BL141" s="64"/>
      <c r="BM141" s="64"/>
      <c r="BN141" s="64"/>
      <c r="BO141" s="64"/>
      <c r="BP141" s="64"/>
      <c r="BQ141" s="64"/>
      <c r="BR141" s="64"/>
      <c r="BS141" s="64"/>
      <c r="BT141" s="64"/>
      <c r="BU141" s="64"/>
      <c r="BV141" s="64"/>
      <c r="BW141" s="64"/>
      <c r="BX141" s="64"/>
      <c r="BY141" s="64"/>
      <c r="BZ141" s="64"/>
      <c r="CA141" s="64"/>
      <c r="CB141" s="64"/>
      <c r="CC141" s="64"/>
      <c r="CD141" s="64"/>
      <c r="CE141" s="64"/>
      <c r="CF141" s="64"/>
      <c r="CG141" s="64"/>
      <c r="CH141" s="64"/>
      <c r="CI141" s="64"/>
      <c r="CJ141" s="64"/>
      <c r="CK141" s="64"/>
      <c r="CL141" s="67"/>
      <c r="CM141" s="64"/>
      <c r="CN141" s="64"/>
      <c r="CO141" s="67"/>
      <c r="CP141" s="67"/>
      <c r="CQ141" s="156"/>
    </row>
    <row r="142" spans="1:103" hidden="1" outlineLevel="1" x14ac:dyDescent="0.2">
      <c r="A142" s="206"/>
      <c r="B142" s="206"/>
      <c r="C142" s="206"/>
      <c r="D142" s="207"/>
      <c r="E142" s="206"/>
      <c r="F142" s="206"/>
      <c r="G142" s="210" t="s">
        <v>64</v>
      </c>
      <c r="H142" s="206"/>
      <c r="I142" s="206"/>
      <c r="J142" s="206"/>
      <c r="K142" s="210">
        <v>6</v>
      </c>
      <c r="L142" s="208"/>
      <c r="M142" s="208"/>
      <c r="N142" s="208"/>
      <c r="O142" s="208"/>
      <c r="P142" s="208"/>
      <c r="Q142" s="208"/>
      <c r="R142" s="208"/>
      <c r="S142" s="341" t="s">
        <v>384</v>
      </c>
      <c r="T142" s="231"/>
      <c r="U142" s="231"/>
      <c r="V142" s="219"/>
      <c r="W142" s="409" t="s">
        <v>272</v>
      </c>
      <c r="X142" s="411">
        <v>0</v>
      </c>
      <c r="Y142" s="411" t="b">
        <v>0</v>
      </c>
      <c r="Z142" s="224"/>
      <c r="AA142" s="219"/>
      <c r="AB142" s="223"/>
      <c r="AC142" s="72"/>
      <c r="AD142" s="66"/>
      <c r="AE142" s="73"/>
      <c r="AF142" s="64"/>
      <c r="AG142" s="64"/>
      <c r="AH142" s="64"/>
      <c r="AI142" s="64"/>
      <c r="AJ142" s="64"/>
      <c r="AK142" s="64"/>
      <c r="AL142" s="64"/>
      <c r="AM142" s="64"/>
      <c r="AN142" s="64"/>
      <c r="AO142" s="64"/>
      <c r="AP142" s="64"/>
      <c r="AQ142" s="64"/>
      <c r="AR142" s="64"/>
      <c r="AS142" s="64"/>
      <c r="AT142" s="327"/>
      <c r="AU142" s="327"/>
      <c r="AV142" s="327"/>
      <c r="AW142" s="64"/>
      <c r="AX142" s="64"/>
      <c r="AY142" s="64"/>
      <c r="AZ142" s="64"/>
      <c r="BA142" s="64"/>
      <c r="BB142" s="64"/>
      <c r="BC142" s="64"/>
      <c r="BD142" s="64"/>
      <c r="BE142" s="64"/>
      <c r="BF142" s="64"/>
      <c r="BG142" s="64"/>
      <c r="BH142" s="246"/>
      <c r="BI142" s="64"/>
      <c r="BJ142" s="64"/>
      <c r="BK142" s="64"/>
      <c r="BL142" s="64"/>
      <c r="BM142" s="64"/>
      <c r="BN142" s="64"/>
      <c r="BO142" s="64"/>
      <c r="BP142" s="64"/>
      <c r="BQ142" s="64"/>
      <c r="BR142" s="64"/>
      <c r="BS142" s="64"/>
      <c r="BT142" s="64"/>
      <c r="BU142" s="64"/>
      <c r="BV142" s="64"/>
      <c r="BW142" s="64"/>
      <c r="BX142" s="64"/>
      <c r="BY142" s="64"/>
      <c r="BZ142" s="64"/>
      <c r="CA142" s="64"/>
      <c r="CB142" s="64"/>
      <c r="CC142" s="64"/>
      <c r="CD142" s="64"/>
      <c r="CE142" s="64"/>
      <c r="CF142" s="64"/>
      <c r="CG142" s="64"/>
      <c r="CH142" s="64"/>
      <c r="CI142" s="64"/>
      <c r="CJ142" s="64"/>
      <c r="CK142" s="64"/>
      <c r="CL142" s="67"/>
      <c r="CM142" s="64"/>
      <c r="CN142" s="64"/>
      <c r="CO142" s="67"/>
      <c r="CP142" s="67"/>
      <c r="CQ142" s="156"/>
    </row>
    <row r="143" spans="1:103" hidden="1" outlineLevel="1" x14ac:dyDescent="0.2">
      <c r="A143" s="206"/>
      <c r="B143" s="206"/>
      <c r="C143" s="206"/>
      <c r="D143" s="207"/>
      <c r="E143" s="206"/>
      <c r="F143" s="206"/>
      <c r="G143" s="210" t="s">
        <v>65</v>
      </c>
      <c r="H143" s="206"/>
      <c r="I143" s="206"/>
      <c r="J143" s="206"/>
      <c r="K143" s="210">
        <v>9</v>
      </c>
      <c r="L143" s="208"/>
      <c r="M143" s="208"/>
      <c r="N143" s="208"/>
      <c r="O143" s="208"/>
      <c r="P143" s="208"/>
      <c r="Q143" s="208"/>
      <c r="R143" s="208"/>
      <c r="S143" s="208"/>
      <c r="T143" s="231"/>
      <c r="U143" s="231"/>
      <c r="V143" s="219"/>
      <c r="W143" s="409" t="s">
        <v>273</v>
      </c>
      <c r="X143" s="411"/>
      <c r="Y143" s="411" t="b">
        <v>0</v>
      </c>
      <c r="Z143" s="224"/>
      <c r="AA143" s="219"/>
      <c r="AB143" s="223"/>
      <c r="AC143" s="72"/>
      <c r="AD143" s="66"/>
      <c r="AE143" s="73"/>
      <c r="AF143" s="64"/>
      <c r="AG143" s="64"/>
      <c r="AH143" s="64"/>
      <c r="AI143" s="64"/>
      <c r="AJ143" s="64"/>
      <c r="AK143" s="64"/>
      <c r="AL143" s="64"/>
      <c r="AM143" s="64"/>
      <c r="AN143" s="64"/>
      <c r="AO143" s="64"/>
      <c r="AP143" s="64"/>
      <c r="AQ143" s="64"/>
      <c r="AR143" s="64"/>
      <c r="AS143" s="64"/>
      <c r="AT143" s="327"/>
      <c r="AU143" s="327"/>
      <c r="AV143" s="327"/>
      <c r="AW143" s="64"/>
      <c r="AX143" s="64"/>
      <c r="AY143" s="64"/>
      <c r="AZ143" s="64"/>
      <c r="BA143" s="64"/>
      <c r="BB143" s="64"/>
      <c r="BC143" s="64"/>
      <c r="BD143" s="64"/>
      <c r="BE143" s="64"/>
      <c r="BF143" s="64"/>
      <c r="BG143" s="64"/>
      <c r="BH143" s="246"/>
      <c r="BI143" s="64"/>
      <c r="BJ143" s="64"/>
      <c r="BK143" s="64"/>
      <c r="BL143" s="64"/>
      <c r="BM143" s="64"/>
      <c r="BN143" s="64"/>
      <c r="BO143" s="64"/>
      <c r="BP143" s="64"/>
      <c r="BQ143" s="64"/>
      <c r="BR143" s="64"/>
      <c r="BS143" s="64"/>
      <c r="BT143" s="64"/>
      <c r="BU143" s="64"/>
      <c r="BV143" s="64"/>
      <c r="BW143" s="64"/>
      <c r="BX143" s="64"/>
      <c r="BY143" s="64"/>
      <c r="BZ143" s="64"/>
      <c r="CA143" s="64"/>
      <c r="CB143" s="64"/>
      <c r="CC143" s="64"/>
      <c r="CD143" s="64"/>
      <c r="CE143" s="64"/>
      <c r="CF143" s="64"/>
      <c r="CG143" s="64"/>
      <c r="CH143" s="64"/>
      <c r="CI143" s="64"/>
      <c r="CJ143" s="64"/>
      <c r="CK143" s="64"/>
      <c r="CL143" s="67"/>
      <c r="CM143" s="64"/>
      <c r="CN143" s="64"/>
      <c r="CO143" s="67"/>
      <c r="CP143" s="67"/>
      <c r="CQ143" s="156"/>
    </row>
    <row r="144" spans="1:103" hidden="1" outlineLevel="1" x14ac:dyDescent="0.2">
      <c r="A144" s="206"/>
      <c r="B144" s="206"/>
      <c r="C144" s="206"/>
      <c r="D144" s="207"/>
      <c r="E144" s="206"/>
      <c r="F144" s="206"/>
      <c r="G144" s="210" t="s">
        <v>66</v>
      </c>
      <c r="H144" s="206"/>
      <c r="I144" s="206"/>
      <c r="J144" s="206"/>
      <c r="K144" s="210">
        <v>15</v>
      </c>
      <c r="L144" s="208"/>
      <c r="M144" s="221" t="s">
        <v>164</v>
      </c>
      <c r="N144" s="222"/>
      <c r="O144" s="222"/>
      <c r="P144" s="208"/>
      <c r="Q144" s="222" t="s">
        <v>166</v>
      </c>
      <c r="R144" s="222" t="s">
        <v>165</v>
      </c>
      <c r="S144" s="208"/>
      <c r="T144" s="231"/>
      <c r="U144" s="231"/>
      <c r="V144" s="219"/>
      <c r="W144" s="419" t="s">
        <v>277</v>
      </c>
      <c r="X144" s="413">
        <v>0.5</v>
      </c>
      <c r="Y144" s="411" t="b">
        <v>1</v>
      </c>
      <c r="Z144" s="219"/>
      <c r="AA144" s="219"/>
      <c r="AB144" s="219"/>
      <c r="AC144" s="72"/>
      <c r="AD144" s="66"/>
      <c r="AE144" s="73"/>
      <c r="AF144" s="64"/>
      <c r="AG144" s="64"/>
      <c r="AH144" s="64"/>
      <c r="AI144" s="64"/>
      <c r="AJ144" s="64"/>
      <c r="AK144" s="64"/>
      <c r="AL144" s="64"/>
      <c r="AM144" s="64"/>
      <c r="AN144" s="64"/>
      <c r="AO144" s="64"/>
      <c r="AP144" s="64"/>
      <c r="AQ144" s="64"/>
      <c r="AR144" s="64"/>
      <c r="AS144" s="64"/>
      <c r="AT144" s="327"/>
      <c r="AU144" s="327"/>
      <c r="AV144" s="327"/>
      <c r="AW144" s="64"/>
      <c r="AX144" s="64"/>
      <c r="AY144" s="64"/>
      <c r="AZ144" s="64"/>
      <c r="BA144" s="64"/>
      <c r="BB144" s="64"/>
      <c r="BC144" s="64"/>
      <c r="BD144" s="64"/>
      <c r="BE144" s="64"/>
      <c r="BF144" s="64"/>
      <c r="BG144" s="64"/>
      <c r="BH144" s="246"/>
      <c r="BI144" s="64"/>
      <c r="BJ144" s="64"/>
      <c r="BK144" s="64"/>
      <c r="BL144" s="64"/>
      <c r="BM144" s="64"/>
      <c r="BN144" s="64"/>
      <c r="BO144" s="64"/>
      <c r="BP144" s="64"/>
      <c r="BQ144" s="64"/>
      <c r="BR144" s="64"/>
      <c r="BS144" s="64"/>
      <c r="BT144" s="64"/>
      <c r="BU144" s="64"/>
      <c r="BV144" s="64"/>
      <c r="BW144" s="64"/>
      <c r="BX144" s="64"/>
      <c r="BY144" s="64"/>
      <c r="BZ144" s="64"/>
      <c r="CA144" s="64"/>
      <c r="CB144" s="64"/>
      <c r="CC144" s="64"/>
      <c r="CD144" s="64"/>
      <c r="CE144" s="64"/>
      <c r="CF144" s="64"/>
      <c r="CG144" s="64"/>
      <c r="CH144" s="64"/>
      <c r="CI144" s="64"/>
      <c r="CJ144" s="64"/>
      <c r="CK144" s="64"/>
      <c r="CL144" s="67"/>
      <c r="CM144" s="64"/>
      <c r="CN144" s="64"/>
      <c r="CO144" s="67"/>
      <c r="CP144" s="67"/>
      <c r="CQ144" s="156"/>
    </row>
    <row r="145" spans="1:95" hidden="1" outlineLevel="1" x14ac:dyDescent="0.2">
      <c r="A145" s="206"/>
      <c r="B145" s="206"/>
      <c r="C145" s="206"/>
      <c r="D145" s="207"/>
      <c r="E145" s="206"/>
      <c r="F145" s="206"/>
      <c r="G145" s="210" t="s">
        <v>11</v>
      </c>
      <c r="H145" s="206"/>
      <c r="I145" s="206"/>
      <c r="J145" s="206"/>
      <c r="K145" s="210">
        <v>10</v>
      </c>
      <c r="L145" s="208"/>
      <c r="M145" s="210"/>
      <c r="N145" s="208"/>
      <c r="O145" s="208"/>
      <c r="P145" s="208"/>
      <c r="Q145" s="208"/>
      <c r="R145" s="208"/>
      <c r="S145" s="208"/>
      <c r="T145" s="231"/>
      <c r="U145" s="231"/>
      <c r="V145" s="219"/>
      <c r="W145" s="419" t="s">
        <v>278</v>
      </c>
      <c r="X145" s="413">
        <v>0.6</v>
      </c>
      <c r="Y145" s="411" t="b">
        <v>1</v>
      </c>
      <c r="Z145" s="219"/>
      <c r="AA145" s="219"/>
      <c r="AB145" s="219"/>
      <c r="AC145" s="72"/>
      <c r="AD145" s="66"/>
      <c r="AE145" s="73"/>
      <c r="AF145" s="64"/>
      <c r="AG145" s="64"/>
      <c r="AH145" s="64"/>
      <c r="AI145" s="64"/>
      <c r="AJ145" s="64"/>
      <c r="AK145" s="64"/>
      <c r="AL145" s="64"/>
      <c r="AM145" s="64"/>
      <c r="AN145" s="64"/>
      <c r="AO145" s="64"/>
      <c r="AP145" s="64"/>
      <c r="AQ145" s="64"/>
      <c r="AR145" s="64"/>
      <c r="AS145" s="64"/>
      <c r="AT145" s="327"/>
      <c r="AU145" s="327"/>
      <c r="AV145" s="327"/>
      <c r="AW145" s="64"/>
      <c r="AX145" s="64"/>
      <c r="AY145" s="64"/>
      <c r="AZ145" s="64"/>
      <c r="BA145" s="64"/>
      <c r="BB145" s="64"/>
      <c r="BC145" s="64"/>
      <c r="BD145" s="64"/>
      <c r="BE145" s="64"/>
      <c r="BF145" s="64"/>
      <c r="BG145" s="64"/>
      <c r="BH145" s="246"/>
      <c r="BI145" s="64"/>
      <c r="BJ145" s="64"/>
      <c r="BK145" s="64"/>
      <c r="BL145" s="64"/>
      <c r="BM145" s="64"/>
      <c r="BN145" s="64"/>
      <c r="BO145" s="64"/>
      <c r="BP145" s="64"/>
      <c r="BQ145" s="64"/>
      <c r="BR145" s="64"/>
      <c r="BS145" s="64"/>
      <c r="BT145" s="64"/>
      <c r="BU145" s="64"/>
      <c r="BV145" s="64"/>
      <c r="BW145" s="64"/>
      <c r="BX145" s="64"/>
      <c r="BY145" s="64"/>
      <c r="BZ145" s="64"/>
      <c r="CA145" s="64"/>
      <c r="CB145" s="64"/>
      <c r="CC145" s="64"/>
      <c r="CD145" s="64"/>
      <c r="CE145" s="64"/>
      <c r="CF145" s="64"/>
      <c r="CG145" s="64"/>
      <c r="CH145" s="64"/>
      <c r="CI145" s="64"/>
      <c r="CJ145" s="64"/>
      <c r="CK145" s="64"/>
      <c r="CL145" s="67"/>
      <c r="CM145" s="64"/>
      <c r="CN145" s="64"/>
      <c r="CO145" s="67"/>
      <c r="CP145" s="67"/>
      <c r="CQ145" s="156"/>
    </row>
    <row r="146" spans="1:95" hidden="1" outlineLevel="1" x14ac:dyDescent="0.2">
      <c r="A146" s="206"/>
      <c r="B146" s="206"/>
      <c r="C146" s="206"/>
      <c r="D146" s="207"/>
      <c r="E146" s="206"/>
      <c r="F146" s="206"/>
      <c r="G146" s="210" t="s">
        <v>9</v>
      </c>
      <c r="H146" s="206"/>
      <c r="I146" s="206"/>
      <c r="J146" s="206"/>
      <c r="K146" s="210">
        <v>10</v>
      </c>
      <c r="L146" s="208"/>
      <c r="M146" s="210" t="s">
        <v>201</v>
      </c>
      <c r="N146" s="208"/>
      <c r="O146" s="208"/>
      <c r="P146" s="208"/>
      <c r="Q146" s="208" t="b">
        <f>ISBLANK(DescriptionOne)</f>
        <v>1</v>
      </c>
      <c r="R146" s="210" t="str">
        <f>IF(Q146,"1.  ENTER BUILDING NAME AND DESCRIPTION BELOW - identifying the particular part(s) covered by this assessment.","")</f>
        <v>1.  ENTER BUILDING NAME AND DESCRIPTION BELOW - identifying the particular part(s) covered by this assessment.</v>
      </c>
      <c r="S146" s="208"/>
      <c r="T146" s="231"/>
      <c r="U146" s="231"/>
      <c r="V146" s="219"/>
      <c r="W146" s="412">
        <v>0</v>
      </c>
      <c r="X146" s="413"/>
      <c r="Y146" s="411" t="b">
        <v>1</v>
      </c>
      <c r="Z146" s="223"/>
      <c r="AA146" s="223"/>
      <c r="AB146" s="223"/>
      <c r="AC146" s="66"/>
      <c r="AD146" s="66"/>
      <c r="AE146" s="73"/>
      <c r="AF146" s="64"/>
      <c r="AG146" s="64"/>
      <c r="AH146" s="64"/>
      <c r="AI146" s="64"/>
      <c r="AJ146" s="64"/>
      <c r="AK146" s="64"/>
      <c r="AL146" s="64"/>
      <c r="AM146" s="64"/>
      <c r="AN146" s="64"/>
      <c r="AO146" s="64"/>
      <c r="AP146" s="64"/>
      <c r="AQ146" s="64"/>
      <c r="AR146" s="64"/>
      <c r="AS146" s="64"/>
      <c r="AT146" s="327"/>
      <c r="AU146" s="327"/>
      <c r="AV146" s="327"/>
      <c r="AW146" s="64"/>
      <c r="AX146" s="64"/>
      <c r="AY146" s="64"/>
      <c r="AZ146" s="64"/>
      <c r="BA146" s="64"/>
      <c r="BB146" s="64"/>
      <c r="BC146" s="64"/>
      <c r="BD146" s="64"/>
      <c r="BE146" s="64"/>
      <c r="BF146" s="64"/>
      <c r="BG146" s="64"/>
      <c r="BH146" s="246"/>
      <c r="BI146" s="64"/>
      <c r="BJ146" s="64"/>
      <c r="BK146" s="64"/>
      <c r="BL146" s="64"/>
      <c r="BM146" s="64"/>
      <c r="BN146" s="64"/>
      <c r="BO146" s="64"/>
      <c r="BP146" s="64"/>
      <c r="BQ146" s="64"/>
      <c r="BR146" s="64"/>
      <c r="BS146" s="64"/>
      <c r="BT146" s="64"/>
      <c r="BU146" s="64"/>
      <c r="BV146" s="64"/>
      <c r="BW146" s="64"/>
      <c r="BX146" s="64"/>
      <c r="BY146" s="64"/>
      <c r="BZ146" s="64"/>
      <c r="CA146" s="64"/>
      <c r="CB146" s="64"/>
      <c r="CC146" s="64"/>
      <c r="CD146" s="64"/>
      <c r="CE146" s="64"/>
      <c r="CF146" s="64"/>
      <c r="CG146" s="64"/>
      <c r="CH146" s="64"/>
      <c r="CI146" s="64"/>
      <c r="CJ146" s="64"/>
      <c r="CK146" s="64"/>
      <c r="CL146" s="67"/>
      <c r="CM146" s="64"/>
      <c r="CN146" s="64"/>
      <c r="CO146" s="67"/>
      <c r="CP146" s="67"/>
      <c r="CQ146" s="156"/>
    </row>
    <row r="147" spans="1:95" hidden="1" outlineLevel="1" x14ac:dyDescent="0.2">
      <c r="A147" s="206"/>
      <c r="B147" s="206"/>
      <c r="C147" s="206"/>
      <c r="D147" s="207"/>
      <c r="E147" s="206"/>
      <c r="F147" s="206"/>
      <c r="G147" s="210" t="s">
        <v>10</v>
      </c>
      <c r="H147" s="206"/>
      <c r="I147" s="206"/>
      <c r="J147" s="206"/>
      <c r="K147" s="210">
        <v>7</v>
      </c>
      <c r="L147" s="208"/>
      <c r="M147" s="326" t="s">
        <v>289</v>
      </c>
      <c r="N147" s="208"/>
      <c r="O147" s="208"/>
      <c r="P147" s="208"/>
      <c r="Q147" s="208"/>
      <c r="R147" s="210"/>
      <c r="S147" s="208"/>
      <c r="T147" s="231"/>
      <c r="U147" s="231"/>
      <c r="V147" s="219"/>
      <c r="W147" s="223"/>
      <c r="X147" s="223"/>
      <c r="Y147" s="223"/>
      <c r="Z147" s="223"/>
      <c r="AA147" s="223"/>
      <c r="AB147" s="223"/>
      <c r="AC147" s="66"/>
      <c r="AD147" s="66"/>
      <c r="AE147" s="73"/>
      <c r="AF147" s="64"/>
      <c r="AG147" s="64"/>
      <c r="AH147" s="64"/>
      <c r="AI147" s="64"/>
      <c r="AJ147" s="64"/>
      <c r="AK147" s="64"/>
      <c r="AL147" s="64"/>
      <c r="AM147" s="64"/>
      <c r="AN147" s="64"/>
      <c r="AO147" s="64"/>
      <c r="AP147" s="64"/>
      <c r="AQ147" s="64"/>
      <c r="AR147" s="64"/>
      <c r="AS147" s="64"/>
      <c r="AT147" s="327"/>
      <c r="AU147" s="327"/>
      <c r="AV147" s="327"/>
      <c r="AW147" s="64"/>
      <c r="AX147" s="64"/>
      <c r="AY147" s="64"/>
      <c r="AZ147" s="64"/>
      <c r="BA147" s="64"/>
      <c r="BB147" s="64"/>
      <c r="BC147" s="64"/>
      <c r="BD147" s="64"/>
      <c r="BE147" s="64"/>
      <c r="BF147" s="64"/>
      <c r="BG147" s="64"/>
      <c r="BH147" s="246"/>
      <c r="BI147" s="64"/>
      <c r="BJ147" s="64"/>
      <c r="BK147" s="64"/>
      <c r="BL147" s="64"/>
      <c r="BM147" s="64"/>
      <c r="BN147" s="64"/>
      <c r="BO147" s="64"/>
      <c r="BP147" s="64"/>
      <c r="BQ147" s="64"/>
      <c r="BR147" s="64"/>
      <c r="BS147" s="64"/>
      <c r="BT147" s="64"/>
      <c r="BU147" s="64"/>
      <c r="BV147" s="64"/>
      <c r="BW147" s="64"/>
      <c r="BX147" s="64"/>
      <c r="BY147" s="64"/>
      <c r="BZ147" s="64"/>
      <c r="CA147" s="64"/>
      <c r="CB147" s="64"/>
      <c r="CC147" s="64"/>
      <c r="CD147" s="64"/>
      <c r="CE147" s="64"/>
      <c r="CF147" s="64"/>
      <c r="CG147" s="64"/>
      <c r="CH147" s="64"/>
      <c r="CI147" s="64"/>
      <c r="CJ147" s="64"/>
      <c r="CK147" s="64"/>
      <c r="CL147" s="67"/>
      <c r="CM147" s="64"/>
      <c r="CN147" s="64"/>
      <c r="CO147" s="67"/>
      <c r="CP147" s="67"/>
      <c r="CQ147" s="156"/>
    </row>
    <row r="148" spans="1:95" ht="14.25" hidden="1" customHeight="1" outlineLevel="1" x14ac:dyDescent="0.2">
      <c r="A148" s="206"/>
      <c r="B148" s="206"/>
      <c r="C148" s="206"/>
      <c r="D148" s="207"/>
      <c r="E148" s="206"/>
      <c r="F148" s="206"/>
      <c r="G148" s="210" t="s">
        <v>94</v>
      </c>
      <c r="H148" s="206"/>
      <c r="I148" s="206"/>
      <c r="J148" s="206"/>
      <c r="K148" s="210">
        <v>13</v>
      </c>
      <c r="L148" s="208"/>
      <c r="M148" s="323" t="s">
        <v>293</v>
      </c>
      <c r="N148" s="208"/>
      <c r="O148" s="208"/>
      <c r="P148" s="208"/>
      <c r="Q148" s="208" t="b">
        <f>AND(NOT(Q146),ISBLANK(ClassificationOne))</f>
        <v>0</v>
      </c>
      <c r="R148" s="210" t="str">
        <f>IF(Q148,"2.  ENTER CLASSIFICATION","")</f>
        <v/>
      </c>
      <c r="S148" s="208"/>
      <c r="T148" s="231"/>
      <c r="U148" s="231"/>
      <c r="V148" s="219"/>
      <c r="W148" s="206"/>
      <c r="X148" s="206"/>
      <c r="Y148" s="206"/>
      <c r="Z148" s="219"/>
      <c r="AA148" s="219"/>
      <c r="AB148" s="219"/>
      <c r="AC148" s="72"/>
      <c r="AD148" s="66"/>
      <c r="AE148" s="73"/>
      <c r="AF148" s="64"/>
      <c r="AG148" s="64"/>
      <c r="AH148" s="64"/>
      <c r="AI148" s="64"/>
      <c r="AJ148" s="64"/>
      <c r="AK148" s="64"/>
      <c r="AL148" s="64"/>
      <c r="AM148" s="64"/>
      <c r="AN148" s="64"/>
      <c r="AO148" s="64"/>
      <c r="AP148" s="64"/>
      <c r="AQ148" s="64"/>
      <c r="AR148" s="64"/>
      <c r="AS148" s="64"/>
      <c r="AT148" s="327"/>
      <c r="AU148" s="327"/>
      <c r="AV148" s="327"/>
      <c r="AW148" s="64"/>
      <c r="AX148" s="64"/>
      <c r="AY148" s="64"/>
      <c r="AZ148" s="64"/>
      <c r="BA148" s="64"/>
      <c r="BB148" s="64"/>
      <c r="BC148" s="64"/>
      <c r="BD148" s="64"/>
      <c r="BE148" s="64"/>
      <c r="BF148" s="64"/>
      <c r="BG148" s="64"/>
      <c r="BH148" s="246"/>
      <c r="BI148" s="64"/>
      <c r="BJ148" s="64"/>
      <c r="BK148" s="64"/>
      <c r="BL148" s="64"/>
      <c r="BM148" s="64"/>
      <c r="BN148" s="64"/>
      <c r="BO148" s="64"/>
      <c r="BP148" s="64"/>
      <c r="BQ148" s="64"/>
      <c r="BR148" s="64"/>
      <c r="BS148" s="64"/>
      <c r="BT148" s="64"/>
      <c r="BU148" s="64"/>
      <c r="BV148" s="64"/>
      <c r="BW148" s="64"/>
      <c r="BX148" s="64"/>
      <c r="BY148" s="64"/>
      <c r="BZ148" s="64"/>
      <c r="CA148" s="64"/>
      <c r="CB148" s="64"/>
      <c r="CC148" s="64"/>
      <c r="CD148" s="64"/>
      <c r="CE148" s="64"/>
      <c r="CF148" s="64"/>
      <c r="CG148" s="64"/>
      <c r="CH148" s="64"/>
      <c r="CI148" s="64"/>
      <c r="CJ148" s="64"/>
      <c r="CK148" s="64"/>
      <c r="CL148" s="67"/>
      <c r="CM148" s="64"/>
      <c r="CN148" s="64"/>
      <c r="CO148" s="67"/>
      <c r="CP148" s="67"/>
      <c r="CQ148" s="156"/>
    </row>
    <row r="149" spans="1:95" ht="14.25" hidden="1" customHeight="1" outlineLevel="1" x14ac:dyDescent="0.2">
      <c r="A149" s="206"/>
      <c r="B149" s="206"/>
      <c r="C149" s="206"/>
      <c r="D149" s="207"/>
      <c r="E149" s="206"/>
      <c r="F149" s="206"/>
      <c r="G149" s="210" t="s">
        <v>12</v>
      </c>
      <c r="H149" s="206"/>
      <c r="I149" s="206"/>
      <c r="J149" s="206"/>
      <c r="K149" s="210">
        <v>8</v>
      </c>
      <c r="L149" s="208"/>
      <c r="M149" s="323" t="s">
        <v>292</v>
      </c>
      <c r="N149" s="208"/>
      <c r="O149" s="208"/>
      <c r="P149" s="208"/>
      <c r="Q149" s="208" t="b">
        <f>AND(NOT(Q146),NOT(Q148),ISBLANK(E24))</f>
        <v>0</v>
      </c>
      <c r="R149" s="210" t="str">
        <f>IF(Q149,"3.  Enter lighting system details.","")</f>
        <v/>
      </c>
      <c r="S149" s="208"/>
      <c r="T149" s="231"/>
      <c r="U149" s="231"/>
      <c r="V149" s="219"/>
      <c r="W149" s="206"/>
      <c r="X149" s="206"/>
      <c r="Y149" s="219"/>
      <c r="Z149" s="219"/>
      <c r="AA149" s="219"/>
      <c r="AB149" s="219"/>
      <c r="AC149" s="72"/>
      <c r="AD149" s="66"/>
      <c r="AE149" s="73"/>
      <c r="AF149" s="64"/>
      <c r="AG149" s="64"/>
      <c r="AH149" s="64"/>
      <c r="AI149" s="64"/>
      <c r="AJ149" s="64"/>
      <c r="AK149" s="64"/>
      <c r="AL149" s="64"/>
      <c r="AM149" s="64"/>
      <c r="AN149" s="64"/>
      <c r="AO149" s="64"/>
      <c r="AP149" s="64"/>
      <c r="AQ149" s="64"/>
      <c r="AR149" s="64"/>
      <c r="AS149" s="64"/>
      <c r="AT149" s="327"/>
      <c r="AU149" s="327"/>
      <c r="AV149" s="327"/>
      <c r="AW149" s="64"/>
      <c r="AX149" s="64"/>
      <c r="AY149" s="64"/>
      <c r="AZ149" s="64"/>
      <c r="BA149" s="64"/>
      <c r="BB149" s="64"/>
      <c r="BC149" s="64"/>
      <c r="BD149" s="64"/>
      <c r="BE149" s="64"/>
      <c r="BF149" s="64"/>
      <c r="BG149" s="64"/>
      <c r="BH149" s="246"/>
      <c r="BI149" s="64"/>
      <c r="BJ149" s="64"/>
      <c r="BK149" s="64"/>
      <c r="BL149" s="64"/>
      <c r="BM149" s="64"/>
      <c r="BN149" s="64"/>
      <c r="BO149" s="64"/>
      <c r="BP149" s="64"/>
      <c r="BQ149" s="64"/>
      <c r="BR149" s="64"/>
      <c r="BS149" s="64"/>
      <c r="BT149" s="64"/>
      <c r="BU149" s="64"/>
      <c r="BV149" s="64"/>
      <c r="BW149" s="64"/>
      <c r="BX149" s="64"/>
      <c r="BY149" s="64"/>
      <c r="BZ149" s="64"/>
      <c r="CA149" s="64"/>
      <c r="CB149" s="64"/>
      <c r="CC149" s="64"/>
      <c r="CD149" s="64"/>
      <c r="CE149" s="64"/>
      <c r="CF149" s="64"/>
      <c r="CG149" s="64"/>
      <c r="CH149" s="64"/>
      <c r="CI149" s="64"/>
      <c r="CJ149" s="64"/>
      <c r="CK149" s="64"/>
      <c r="CL149" s="67"/>
      <c r="CM149" s="64"/>
      <c r="CN149" s="64"/>
      <c r="CO149" s="67"/>
      <c r="CP149" s="67"/>
      <c r="CQ149" s="156"/>
    </row>
    <row r="150" spans="1:95" ht="15.75" hidden="1" customHeight="1" outlineLevel="1" x14ac:dyDescent="0.2">
      <c r="A150" s="206"/>
      <c r="B150" s="206"/>
      <c r="C150" s="206"/>
      <c r="D150" s="207"/>
      <c r="E150" s="206"/>
      <c r="F150" s="206"/>
      <c r="G150" s="210" t="s">
        <v>95</v>
      </c>
      <c r="H150" s="206"/>
      <c r="I150" s="206"/>
      <c r="J150" s="206"/>
      <c r="K150" s="210">
        <v>12</v>
      </c>
      <c r="L150" s="208"/>
      <c r="M150" s="208"/>
      <c r="N150" s="208"/>
      <c r="O150" s="208"/>
      <c r="P150" s="208"/>
      <c r="Q150" s="208"/>
      <c r="R150" s="208"/>
      <c r="S150" s="208"/>
      <c r="T150" s="231"/>
      <c r="U150" s="231"/>
      <c r="V150" s="219"/>
      <c r="W150" s="224"/>
      <c r="X150" s="219"/>
      <c r="Y150" s="219"/>
      <c r="Z150" s="219"/>
      <c r="AA150" s="219"/>
      <c r="AB150" s="219"/>
      <c r="AC150" s="72"/>
      <c r="AD150" s="66"/>
      <c r="AE150" s="73"/>
      <c r="AF150" s="64"/>
      <c r="AG150" s="64"/>
      <c r="AH150" s="64"/>
      <c r="AI150" s="64"/>
      <c r="AJ150" s="64"/>
      <c r="AK150" s="64"/>
      <c r="AL150" s="64"/>
      <c r="AM150" s="64"/>
      <c r="AN150" s="64"/>
      <c r="AO150" s="64"/>
      <c r="AP150" s="64"/>
      <c r="AQ150" s="64"/>
      <c r="AR150" s="64"/>
      <c r="AS150" s="64"/>
      <c r="AT150" s="327"/>
      <c r="AU150" s="327"/>
      <c r="AV150" s="327"/>
      <c r="AW150" s="64"/>
      <c r="AX150" s="64"/>
      <c r="AY150" s="64"/>
      <c r="AZ150" s="64"/>
      <c r="BA150" s="64"/>
      <c r="BB150" s="64"/>
      <c r="BC150" s="64"/>
      <c r="BD150" s="64"/>
      <c r="BE150" s="64"/>
      <c r="BF150" s="64"/>
      <c r="BG150" s="64"/>
      <c r="BH150" s="246"/>
      <c r="BI150" s="64"/>
      <c r="BJ150" s="64"/>
      <c r="BK150" s="64"/>
      <c r="BL150" s="64"/>
      <c r="BM150" s="64"/>
      <c r="BN150" s="64"/>
      <c r="BO150" s="64"/>
      <c r="BP150" s="64"/>
      <c r="BQ150" s="64"/>
      <c r="BR150" s="64"/>
      <c r="BS150" s="64"/>
      <c r="BT150" s="64"/>
      <c r="BU150" s="64"/>
      <c r="BV150" s="64"/>
      <c r="BW150" s="64"/>
      <c r="BX150" s="64"/>
      <c r="BY150" s="64"/>
      <c r="BZ150" s="64"/>
      <c r="CA150" s="64"/>
      <c r="CB150" s="64"/>
      <c r="CC150" s="64"/>
      <c r="CD150" s="64"/>
      <c r="CE150" s="64"/>
      <c r="CF150" s="64"/>
      <c r="CG150" s="64"/>
      <c r="CH150" s="64"/>
      <c r="CI150" s="64"/>
      <c r="CJ150" s="64"/>
      <c r="CK150" s="64"/>
      <c r="CL150" s="67"/>
      <c r="CM150" s="64"/>
      <c r="CN150" s="64"/>
      <c r="CO150" s="67"/>
      <c r="CP150" s="67"/>
      <c r="CQ150" s="156"/>
    </row>
    <row r="151" spans="1:95" hidden="1" outlineLevel="1" x14ac:dyDescent="0.2">
      <c r="A151" s="206"/>
      <c r="B151" s="206"/>
      <c r="C151" s="206"/>
      <c r="D151" s="207"/>
      <c r="E151" s="206"/>
      <c r="F151" s="206"/>
      <c r="G151" s="210" t="s">
        <v>67</v>
      </c>
      <c r="H151" s="206"/>
      <c r="I151" s="206"/>
      <c r="J151" s="206"/>
      <c r="K151" s="210">
        <v>12</v>
      </c>
      <c r="L151" s="208"/>
      <c r="M151" s="208"/>
      <c r="N151" s="208"/>
      <c r="O151" s="208"/>
      <c r="P151" s="208"/>
      <c r="Q151" s="208"/>
      <c r="R151" s="208"/>
      <c r="S151" s="208"/>
      <c r="T151" s="231"/>
      <c r="U151" s="231"/>
      <c r="V151" s="219"/>
      <c r="W151" s="218"/>
      <c r="X151" s="219"/>
      <c r="Y151" s="219"/>
      <c r="Z151" s="219"/>
      <c r="AA151" s="219"/>
      <c r="AB151" s="219"/>
      <c r="AC151" s="72"/>
      <c r="AD151" s="66"/>
      <c r="AE151" s="73"/>
      <c r="AF151" s="64"/>
      <c r="AG151" s="64"/>
      <c r="AH151" s="64"/>
      <c r="AI151" s="64"/>
      <c r="AJ151" s="64"/>
      <c r="AK151" s="64"/>
      <c r="AL151" s="64"/>
      <c r="AM151" s="64"/>
      <c r="AN151" s="64"/>
      <c r="AO151" s="64"/>
      <c r="AP151" s="64"/>
      <c r="AQ151" s="64"/>
      <c r="AR151" s="64"/>
      <c r="AS151" s="64"/>
      <c r="AT151" s="327"/>
      <c r="AU151" s="327"/>
      <c r="AV151" s="327"/>
      <c r="AW151" s="64"/>
      <c r="AX151" s="64"/>
      <c r="AY151" s="64"/>
      <c r="AZ151" s="64"/>
      <c r="BA151" s="64"/>
      <c r="BB151" s="64"/>
      <c r="BC151" s="64"/>
      <c r="BD151" s="64"/>
      <c r="BE151" s="64"/>
      <c r="BF151" s="64"/>
      <c r="BG151" s="64"/>
      <c r="BH151" s="246"/>
      <c r="BI151" s="64"/>
      <c r="BJ151" s="64"/>
      <c r="BK151" s="64"/>
      <c r="BL151" s="64"/>
      <c r="BM151" s="64"/>
      <c r="BN151" s="64"/>
      <c r="BO151" s="64"/>
      <c r="BP151" s="64"/>
      <c r="BQ151" s="64"/>
      <c r="BR151" s="64"/>
      <c r="BS151" s="64"/>
      <c r="BT151" s="64"/>
      <c r="BU151" s="64"/>
      <c r="BV151" s="64"/>
      <c r="BW151" s="64"/>
      <c r="BX151" s="64"/>
      <c r="BY151" s="64"/>
      <c r="BZ151" s="64"/>
      <c r="CA151" s="64"/>
      <c r="CB151" s="64"/>
      <c r="CC151" s="64"/>
      <c r="CD151" s="64"/>
      <c r="CE151" s="64"/>
      <c r="CF151" s="64"/>
      <c r="CG151" s="64"/>
      <c r="CH151" s="64"/>
      <c r="CI151" s="64"/>
      <c r="CJ151" s="64"/>
      <c r="CK151" s="64"/>
      <c r="CL151" s="67"/>
      <c r="CM151" s="64"/>
      <c r="CN151" s="64"/>
      <c r="CO151" s="67"/>
      <c r="CP151" s="67"/>
      <c r="CQ151" s="156"/>
    </row>
    <row r="152" spans="1:95" hidden="1" outlineLevel="1" x14ac:dyDescent="0.2">
      <c r="A152" s="206"/>
      <c r="B152" s="206"/>
      <c r="C152" s="206"/>
      <c r="D152" s="207"/>
      <c r="E152" s="206"/>
      <c r="F152" s="206"/>
      <c r="G152" s="210" t="s">
        <v>68</v>
      </c>
      <c r="H152" s="206"/>
      <c r="I152" s="206"/>
      <c r="J152" s="206"/>
      <c r="K152" s="210">
        <v>10</v>
      </c>
      <c r="L152" s="208"/>
      <c r="M152" s="323" t="s">
        <v>290</v>
      </c>
      <c r="N152" s="208"/>
      <c r="O152" s="208"/>
      <c r="P152" s="208"/>
      <c r="Q152" s="208" t="b">
        <f>AND(NOT(ISBLANK(DescriptionOne)),NOT(ISBLANK(ClassificationOne)))</f>
        <v>0</v>
      </c>
      <c r="R152" s="341" t="s">
        <v>357</v>
      </c>
      <c r="S152" s="208"/>
      <c r="T152" s="231"/>
      <c r="U152" s="231"/>
      <c r="V152" s="219"/>
      <c r="W152" s="206"/>
      <c r="X152" s="225" t="s">
        <v>132</v>
      </c>
      <c r="Y152" s="219"/>
      <c r="Z152" s="219"/>
      <c r="AA152" s="219"/>
      <c r="AB152" s="219"/>
      <c r="AC152" s="72"/>
      <c r="AD152" s="66"/>
      <c r="AE152" s="73"/>
      <c r="AF152" s="64"/>
      <c r="AG152" s="64"/>
      <c r="AH152" s="64"/>
      <c r="AI152" s="64"/>
      <c r="AJ152" s="64"/>
      <c r="AK152" s="64"/>
      <c r="AL152" s="64"/>
      <c r="AM152" s="64"/>
      <c r="AN152" s="64"/>
      <c r="AO152" s="64"/>
      <c r="AP152" s="64"/>
      <c r="AQ152" s="64"/>
      <c r="AR152" s="64"/>
      <c r="AS152" s="64"/>
      <c r="AT152" s="327"/>
      <c r="AU152" s="327"/>
      <c r="AV152" s="327"/>
      <c r="AW152" s="64"/>
      <c r="AX152" s="64"/>
      <c r="AY152" s="64"/>
      <c r="AZ152" s="64"/>
      <c r="BA152" s="64"/>
      <c r="BB152" s="64"/>
      <c r="BC152" s="64"/>
      <c r="BD152" s="64"/>
      <c r="BE152" s="64"/>
      <c r="BF152" s="64"/>
      <c r="BG152" s="64"/>
      <c r="BH152" s="246"/>
      <c r="BI152" s="64"/>
      <c r="BJ152" s="64"/>
      <c r="BK152" s="64"/>
      <c r="BL152" s="64"/>
      <c r="BM152" s="64"/>
      <c r="BN152" s="64"/>
      <c r="BO152" s="64"/>
      <c r="BP152" s="64"/>
      <c r="BQ152" s="64"/>
      <c r="BR152" s="64"/>
      <c r="BS152" s="64"/>
      <c r="BT152" s="64"/>
      <c r="BU152" s="64"/>
      <c r="BV152" s="64"/>
      <c r="BW152" s="64"/>
      <c r="BX152" s="64"/>
      <c r="BY152" s="64"/>
      <c r="BZ152" s="64"/>
      <c r="CA152" s="64"/>
      <c r="CB152" s="64"/>
      <c r="CC152" s="64"/>
      <c r="CD152" s="64"/>
      <c r="CE152" s="64"/>
      <c r="CF152" s="64"/>
      <c r="CG152" s="64"/>
      <c r="CH152" s="64"/>
      <c r="CI152" s="64"/>
      <c r="CJ152" s="64"/>
      <c r="CK152" s="64"/>
      <c r="CL152" s="67"/>
      <c r="CM152" s="64"/>
      <c r="CN152" s="64"/>
      <c r="CO152" s="67"/>
      <c r="CP152" s="67"/>
      <c r="CQ152" s="156"/>
    </row>
    <row r="153" spans="1:95" hidden="1" outlineLevel="1" x14ac:dyDescent="0.2">
      <c r="A153" s="206"/>
      <c r="B153" s="206"/>
      <c r="C153" s="206"/>
      <c r="D153" s="207"/>
      <c r="E153" s="206"/>
      <c r="F153" s="206"/>
      <c r="G153" s="210" t="s">
        <v>69</v>
      </c>
      <c r="H153" s="206"/>
      <c r="I153" s="206"/>
      <c r="J153" s="206"/>
      <c r="K153" s="210">
        <v>10</v>
      </c>
      <c r="L153" s="208"/>
      <c r="M153" s="210"/>
      <c r="N153" s="208"/>
      <c r="O153" s="208"/>
      <c r="P153" s="208"/>
      <c r="Q153" s="208"/>
      <c r="R153" s="341" t="s">
        <v>358</v>
      </c>
      <c r="S153" s="208"/>
      <c r="T153" s="231"/>
      <c r="U153" s="231"/>
      <c r="V153" s="219"/>
      <c r="W153" s="206"/>
      <c r="X153" s="206" t="s">
        <v>130</v>
      </c>
      <c r="Y153" s="219"/>
      <c r="Z153" s="219"/>
      <c r="AA153" s="219"/>
      <c r="AB153" s="219"/>
      <c r="AC153" s="72"/>
      <c r="AD153" s="66"/>
      <c r="AE153" s="73"/>
      <c r="AF153" s="64"/>
      <c r="AG153" s="64"/>
      <c r="AH153" s="64"/>
      <c r="AI153" s="64"/>
      <c r="AJ153" s="64"/>
      <c r="AK153" s="64"/>
      <c r="AL153" s="64"/>
      <c r="AM153" s="64"/>
      <c r="AN153" s="64"/>
      <c r="AO153" s="64"/>
      <c r="AP153" s="64"/>
      <c r="AQ153" s="64"/>
      <c r="AR153" s="64"/>
      <c r="AS153" s="64"/>
      <c r="AT153" s="327"/>
      <c r="AU153" s="327"/>
      <c r="AV153" s="327"/>
      <c r="AW153" s="64"/>
      <c r="AX153" s="64"/>
      <c r="AY153" s="64"/>
      <c r="AZ153" s="64"/>
      <c r="BA153" s="64"/>
      <c r="BB153" s="64"/>
      <c r="BC153" s="64"/>
      <c r="BD153" s="64"/>
      <c r="BE153" s="64"/>
      <c r="BF153" s="64"/>
      <c r="BG153" s="64"/>
      <c r="BH153" s="246"/>
      <c r="BI153" s="64"/>
      <c r="BJ153" s="64"/>
      <c r="BK153" s="64"/>
      <c r="BL153" s="64"/>
      <c r="BM153" s="64"/>
      <c r="BN153" s="64"/>
      <c r="BO153" s="64"/>
      <c r="BP153" s="64"/>
      <c r="BQ153" s="64"/>
      <c r="BR153" s="64"/>
      <c r="BS153" s="64"/>
      <c r="BT153" s="64"/>
      <c r="BU153" s="64"/>
      <c r="BV153" s="64"/>
      <c r="BW153" s="64"/>
      <c r="BX153" s="64"/>
      <c r="BY153" s="64"/>
      <c r="BZ153" s="64"/>
      <c r="CA153" s="64"/>
      <c r="CB153" s="64"/>
      <c r="CC153" s="64"/>
      <c r="CD153" s="64"/>
      <c r="CE153" s="64"/>
      <c r="CF153" s="64"/>
      <c r="CG153" s="64"/>
      <c r="CH153" s="64"/>
      <c r="CI153" s="64"/>
      <c r="CJ153" s="64"/>
      <c r="CK153" s="64"/>
      <c r="CL153" s="67"/>
      <c r="CM153" s="64"/>
      <c r="CN153" s="64"/>
      <c r="CO153" s="67"/>
      <c r="CP153" s="67"/>
      <c r="CQ153" s="156"/>
    </row>
    <row r="154" spans="1:95" hidden="1" outlineLevel="1" x14ac:dyDescent="0.2">
      <c r="A154" s="206"/>
      <c r="B154" s="206"/>
      <c r="C154" s="206"/>
      <c r="D154" s="207"/>
      <c r="E154" s="206"/>
      <c r="F154" s="206"/>
      <c r="G154" s="210" t="s">
        <v>13</v>
      </c>
      <c r="H154" s="206"/>
      <c r="I154" s="206"/>
      <c r="J154" s="206"/>
      <c r="K154" s="210">
        <v>8</v>
      </c>
      <c r="L154" s="208"/>
      <c r="M154" s="208"/>
      <c r="N154" s="208"/>
      <c r="O154" s="208"/>
      <c r="P154" s="208"/>
      <c r="Q154" s="208"/>
      <c r="R154" s="208"/>
      <c r="S154" s="208"/>
      <c r="T154" s="231"/>
      <c r="U154" s="231"/>
      <c r="V154" s="219"/>
      <c r="W154" s="206"/>
      <c r="X154" s="236" t="s">
        <v>131</v>
      </c>
      <c r="Y154" s="219"/>
      <c r="Z154" s="219"/>
      <c r="AA154" s="219"/>
      <c r="AB154" s="219"/>
      <c r="AC154" s="72"/>
      <c r="AD154" s="66"/>
      <c r="AE154" s="66"/>
      <c r="AF154" s="64"/>
      <c r="AG154" s="64"/>
      <c r="AH154" s="64"/>
      <c r="AI154" s="64"/>
      <c r="AJ154" s="64"/>
      <c r="AK154" s="64"/>
      <c r="AL154" s="64"/>
      <c r="AM154" s="64"/>
      <c r="AN154" s="64"/>
      <c r="AO154" s="64"/>
      <c r="AP154" s="64"/>
      <c r="AQ154" s="64"/>
      <c r="AR154" s="64"/>
      <c r="AS154" s="64"/>
      <c r="AT154" s="327"/>
      <c r="AU154" s="327"/>
      <c r="AV154" s="327"/>
      <c r="AW154" s="64"/>
      <c r="AX154" s="64"/>
      <c r="AY154" s="64"/>
      <c r="AZ154" s="64"/>
      <c r="BA154" s="64"/>
      <c r="BB154" s="64"/>
      <c r="BC154" s="64"/>
      <c r="BD154" s="64"/>
      <c r="BE154" s="64"/>
      <c r="BF154" s="64"/>
      <c r="BG154" s="64"/>
      <c r="BH154" s="246"/>
      <c r="BI154" s="64"/>
      <c r="BJ154" s="64"/>
      <c r="BK154" s="64"/>
      <c r="BL154" s="64"/>
      <c r="BM154" s="64"/>
      <c r="BN154" s="64"/>
      <c r="BO154" s="64"/>
      <c r="BP154" s="64"/>
      <c r="BQ154" s="64"/>
      <c r="BR154" s="64"/>
      <c r="BS154" s="64"/>
      <c r="BT154" s="64"/>
      <c r="BU154" s="64"/>
      <c r="BV154" s="64"/>
      <c r="BW154" s="64"/>
      <c r="BX154" s="64"/>
      <c r="BY154" s="64"/>
      <c r="BZ154" s="64"/>
      <c r="CA154" s="64"/>
      <c r="CB154" s="64"/>
      <c r="CC154" s="64"/>
      <c r="CD154" s="64"/>
      <c r="CE154" s="64"/>
      <c r="CF154" s="64"/>
      <c r="CG154" s="64"/>
      <c r="CH154" s="64"/>
      <c r="CI154" s="64"/>
      <c r="CJ154" s="64"/>
      <c r="CK154" s="64"/>
      <c r="CL154" s="67"/>
      <c r="CM154" s="64"/>
      <c r="CN154" s="64"/>
      <c r="CO154" s="67"/>
      <c r="CP154" s="67"/>
      <c r="CQ154" s="156"/>
    </row>
    <row r="155" spans="1:95" hidden="1" outlineLevel="1" x14ac:dyDescent="0.2">
      <c r="A155" s="206"/>
      <c r="B155" s="206"/>
      <c r="C155" s="206"/>
      <c r="D155" s="207"/>
      <c r="E155" s="206"/>
      <c r="F155" s="206"/>
      <c r="G155" s="210" t="s">
        <v>14</v>
      </c>
      <c r="H155" s="206"/>
      <c r="I155" s="206"/>
      <c r="J155" s="206"/>
      <c r="K155" s="210">
        <v>9</v>
      </c>
      <c r="L155" s="208"/>
      <c r="M155" s="208"/>
      <c r="N155" s="208"/>
      <c r="O155" s="208"/>
      <c r="P155" s="208"/>
      <c r="Q155" s="208"/>
      <c r="R155" s="208"/>
      <c r="S155" s="208"/>
      <c r="T155" s="231"/>
      <c r="U155" s="231"/>
      <c r="V155" s="219"/>
      <c r="W155" s="206"/>
      <c r="X155" s="236" t="s">
        <v>133</v>
      </c>
      <c r="Y155" s="218"/>
      <c r="Z155" s="218"/>
      <c r="AA155" s="218"/>
      <c r="AB155" s="218"/>
      <c r="AC155" s="69"/>
      <c r="AD155" s="72"/>
      <c r="AE155" s="66"/>
      <c r="AF155" s="64"/>
      <c r="AG155" s="64"/>
      <c r="AH155" s="64"/>
      <c r="AI155" s="64"/>
      <c r="AJ155" s="64"/>
      <c r="AK155" s="64"/>
      <c r="AL155" s="64"/>
      <c r="AM155" s="64"/>
      <c r="AN155" s="64"/>
      <c r="AO155" s="64"/>
      <c r="AP155" s="64"/>
      <c r="AQ155" s="64"/>
      <c r="AR155" s="64"/>
      <c r="AS155" s="64"/>
      <c r="AT155" s="327"/>
      <c r="AU155" s="327"/>
      <c r="AV155" s="327"/>
      <c r="AW155" s="64"/>
      <c r="AX155" s="64"/>
      <c r="AY155" s="64"/>
      <c r="AZ155" s="64"/>
      <c r="BA155" s="64"/>
      <c r="BB155" s="64"/>
      <c r="BC155" s="64"/>
      <c r="BD155" s="64"/>
      <c r="BE155" s="64"/>
      <c r="BF155" s="64"/>
      <c r="BG155" s="64"/>
      <c r="BH155" s="246"/>
      <c r="BI155" s="64"/>
      <c r="BJ155" s="64"/>
      <c r="BK155" s="64"/>
      <c r="BL155" s="64"/>
      <c r="BM155" s="64"/>
      <c r="BN155" s="64"/>
      <c r="BO155" s="64"/>
      <c r="BP155" s="64"/>
      <c r="BQ155" s="64"/>
      <c r="BR155" s="64"/>
      <c r="BS155" s="64"/>
      <c r="BT155" s="64"/>
      <c r="BU155" s="64"/>
      <c r="BV155" s="64"/>
      <c r="BW155" s="64"/>
      <c r="BX155" s="64"/>
      <c r="BY155" s="64"/>
      <c r="BZ155" s="64"/>
      <c r="CA155" s="64"/>
      <c r="CB155" s="64"/>
      <c r="CC155" s="64"/>
      <c r="CD155" s="64"/>
      <c r="CE155" s="64"/>
      <c r="CF155" s="64"/>
      <c r="CG155" s="64"/>
      <c r="CH155" s="64"/>
      <c r="CI155" s="64"/>
      <c r="CJ155" s="64"/>
      <c r="CK155" s="64"/>
      <c r="CL155" s="67"/>
      <c r="CM155" s="64"/>
      <c r="CN155" s="64"/>
      <c r="CO155" s="67"/>
      <c r="CP155" s="67"/>
      <c r="CQ155" s="156"/>
    </row>
    <row r="156" spans="1:95" hidden="1" outlineLevel="1" x14ac:dyDescent="0.2">
      <c r="A156" s="206"/>
      <c r="B156" s="206"/>
      <c r="C156" s="206"/>
      <c r="D156" s="207"/>
      <c r="E156" s="206"/>
      <c r="F156" s="206"/>
      <c r="G156" s="323" t="s">
        <v>439</v>
      </c>
      <c r="H156" s="206"/>
      <c r="I156" s="206"/>
      <c r="J156" s="206"/>
      <c r="K156" s="210">
        <v>7</v>
      </c>
      <c r="L156" s="208"/>
      <c r="M156" s="208"/>
      <c r="N156" s="258"/>
      <c r="O156" s="208"/>
      <c r="P156" s="208"/>
      <c r="Q156" s="208"/>
      <c r="R156" s="208"/>
      <c r="S156" s="208"/>
      <c r="T156" s="231"/>
      <c r="U156" s="231"/>
      <c r="V156" s="206"/>
      <c r="W156" s="206"/>
      <c r="X156" s="236" t="s">
        <v>134</v>
      </c>
      <c r="Y156" s="206"/>
      <c r="Z156" s="206"/>
      <c r="AA156" s="206"/>
      <c r="AB156" s="206"/>
      <c r="AC156" s="64"/>
      <c r="AD156" s="66"/>
      <c r="AE156" s="66"/>
      <c r="AF156" s="64"/>
      <c r="AG156" s="64"/>
      <c r="AH156" s="64"/>
      <c r="AI156" s="64"/>
      <c r="AJ156" s="64"/>
      <c r="AK156" s="64"/>
      <c r="AL156" s="64"/>
      <c r="AM156" s="64"/>
      <c r="AN156" s="64"/>
      <c r="AO156" s="64"/>
      <c r="AP156" s="64"/>
      <c r="AQ156" s="64"/>
      <c r="AR156" s="64"/>
      <c r="AS156" s="64"/>
      <c r="AT156" s="327"/>
      <c r="AU156" s="327"/>
      <c r="AV156" s="327"/>
      <c r="AW156" s="64"/>
      <c r="AX156" s="64"/>
      <c r="AY156" s="64"/>
      <c r="AZ156" s="64"/>
      <c r="BA156" s="64"/>
      <c r="BB156" s="64"/>
      <c r="BC156" s="64"/>
      <c r="BD156" s="64"/>
      <c r="BE156" s="64"/>
      <c r="BF156" s="64"/>
      <c r="BG156" s="64"/>
      <c r="BH156" s="246"/>
      <c r="BI156" s="64"/>
      <c r="BJ156" s="64"/>
      <c r="BK156" s="64"/>
      <c r="BL156" s="64"/>
      <c r="BM156" s="64"/>
      <c r="BN156" s="64"/>
      <c r="BO156" s="64"/>
      <c r="BP156" s="64"/>
      <c r="BQ156" s="64"/>
      <c r="BR156" s="64"/>
      <c r="BS156" s="64"/>
      <c r="BT156" s="64"/>
      <c r="BU156" s="64"/>
      <c r="BV156" s="64"/>
      <c r="BW156" s="64"/>
      <c r="BX156" s="64"/>
      <c r="BY156" s="64"/>
      <c r="BZ156" s="64"/>
      <c r="CA156" s="64"/>
      <c r="CB156" s="64"/>
      <c r="CC156" s="64"/>
      <c r="CD156" s="64"/>
      <c r="CE156" s="64"/>
      <c r="CF156" s="64"/>
      <c r="CG156" s="64"/>
      <c r="CH156" s="64"/>
      <c r="CI156" s="64"/>
      <c r="CJ156" s="64"/>
      <c r="CK156" s="64"/>
      <c r="CL156" s="67"/>
      <c r="CM156" s="64"/>
      <c r="CN156" s="64"/>
      <c r="CO156" s="67"/>
      <c r="CP156" s="67"/>
      <c r="CQ156" s="156"/>
    </row>
    <row r="157" spans="1:95" hidden="1" outlineLevel="1" x14ac:dyDescent="0.2">
      <c r="A157" s="206"/>
      <c r="B157" s="206"/>
      <c r="C157" s="206"/>
      <c r="D157" s="207"/>
      <c r="E157" s="206"/>
      <c r="F157" s="206"/>
      <c r="G157" s="210" t="s">
        <v>15</v>
      </c>
      <c r="H157" s="206"/>
      <c r="I157" s="206"/>
      <c r="J157" s="206"/>
      <c r="K157" s="210">
        <v>5</v>
      </c>
      <c r="L157" s="208"/>
      <c r="M157" s="256" t="s">
        <v>223</v>
      </c>
      <c r="N157" s="208"/>
      <c r="O157" s="222"/>
      <c r="P157" s="222"/>
      <c r="Q157" s="208"/>
      <c r="R157" s="208"/>
      <c r="S157" s="208"/>
      <c r="T157" s="231"/>
      <c r="U157" s="231"/>
      <c r="V157" s="206"/>
      <c r="W157" s="206"/>
      <c r="X157" s="236" t="s">
        <v>139</v>
      </c>
      <c r="Y157" s="206"/>
      <c r="Z157" s="206"/>
      <c r="AA157" s="206"/>
      <c r="AB157" s="206"/>
      <c r="AC157" s="64"/>
      <c r="AD157" s="66"/>
      <c r="AE157" s="66"/>
      <c r="AF157" s="64"/>
      <c r="AG157" s="64"/>
      <c r="AH157" s="64"/>
      <c r="AI157" s="64"/>
      <c r="AJ157" s="64"/>
      <c r="AK157" s="64"/>
      <c r="AL157" s="64"/>
      <c r="AM157" s="64"/>
      <c r="AN157" s="64"/>
      <c r="AO157" s="64"/>
      <c r="AP157" s="64"/>
      <c r="AQ157" s="64"/>
      <c r="AR157" s="64"/>
      <c r="AS157" s="64"/>
      <c r="AT157" s="327"/>
      <c r="AU157" s="327"/>
      <c r="AV157" s="327"/>
      <c r="AW157" s="64"/>
      <c r="AX157" s="64"/>
      <c r="AY157" s="64"/>
      <c r="AZ157" s="64"/>
      <c r="BA157" s="64"/>
      <c r="BB157" s="64"/>
      <c r="BC157" s="64"/>
      <c r="BD157" s="64"/>
      <c r="BE157" s="64"/>
      <c r="BF157" s="64"/>
      <c r="BG157" s="64"/>
      <c r="BH157" s="246"/>
      <c r="BI157" s="64"/>
      <c r="BJ157" s="64"/>
      <c r="BK157" s="64"/>
      <c r="BL157" s="64"/>
      <c r="BM157" s="64"/>
      <c r="BN157" s="64"/>
      <c r="BO157" s="64"/>
      <c r="BP157" s="64"/>
      <c r="BQ157" s="64"/>
      <c r="BR157" s="64"/>
      <c r="BS157" s="64"/>
      <c r="BT157" s="64"/>
      <c r="BU157" s="64"/>
      <c r="BV157" s="64"/>
      <c r="BW157" s="64"/>
      <c r="BX157" s="64"/>
      <c r="BY157" s="64"/>
      <c r="BZ157" s="64"/>
      <c r="CA157" s="64"/>
      <c r="CB157" s="64"/>
      <c r="CC157" s="64"/>
      <c r="CD157" s="64"/>
      <c r="CE157" s="64"/>
      <c r="CF157" s="64"/>
      <c r="CG157" s="64"/>
      <c r="CH157" s="64"/>
      <c r="CI157" s="64"/>
      <c r="CJ157" s="64"/>
      <c r="CK157" s="64"/>
      <c r="CL157" s="67"/>
      <c r="CM157" s="64"/>
      <c r="CN157" s="64"/>
      <c r="CO157" s="67"/>
      <c r="CP157" s="67"/>
      <c r="CQ157" s="156"/>
    </row>
    <row r="158" spans="1:95" hidden="1" outlineLevel="1" x14ac:dyDescent="0.2">
      <c r="A158" s="206"/>
      <c r="B158" s="206"/>
      <c r="C158" s="206"/>
      <c r="D158" s="207"/>
      <c r="E158" s="206"/>
      <c r="F158" s="206"/>
      <c r="G158" s="210" t="s">
        <v>16</v>
      </c>
      <c r="H158" s="206"/>
      <c r="I158" s="206"/>
      <c r="J158" s="206"/>
      <c r="K158" s="210">
        <v>18</v>
      </c>
      <c r="L158" s="208"/>
      <c r="M158" s="257"/>
      <c r="N158" s="257"/>
      <c r="O158" s="208"/>
      <c r="P158" s="208"/>
      <c r="Q158" s="208"/>
      <c r="R158" s="208"/>
      <c r="S158" s="208"/>
      <c r="T158" s="231"/>
      <c r="U158" s="231"/>
      <c r="V158" s="206"/>
      <c r="W158" s="206"/>
      <c r="X158" s="236" t="s">
        <v>140</v>
      </c>
      <c r="Y158" s="206"/>
      <c r="Z158" s="206"/>
      <c r="AA158" s="206"/>
      <c r="AB158" s="206"/>
      <c r="AC158" s="64"/>
      <c r="AD158" s="66"/>
      <c r="AE158" s="66"/>
      <c r="AF158" s="64"/>
      <c r="AG158" s="64"/>
      <c r="AH158" s="64"/>
      <c r="AI158" s="64"/>
      <c r="AJ158" s="64"/>
      <c r="AK158" s="64"/>
      <c r="AL158" s="64"/>
      <c r="AM158" s="64"/>
      <c r="AN158" s="64"/>
      <c r="AO158" s="64"/>
      <c r="AP158" s="64"/>
      <c r="AQ158" s="64"/>
      <c r="AR158" s="64"/>
      <c r="AS158" s="64"/>
      <c r="AT158" s="327"/>
      <c r="AU158" s="327"/>
      <c r="AV158" s="327"/>
      <c r="AW158" s="64"/>
      <c r="AX158" s="64"/>
      <c r="AY158" s="64"/>
      <c r="AZ158" s="64"/>
      <c r="BA158" s="64"/>
      <c r="BB158" s="64"/>
      <c r="BC158" s="64"/>
      <c r="BD158" s="64"/>
      <c r="BE158" s="64"/>
      <c r="BF158" s="64"/>
      <c r="BG158" s="64"/>
      <c r="BH158" s="246"/>
      <c r="BI158" s="64"/>
      <c r="BJ158" s="64"/>
      <c r="BK158" s="64"/>
      <c r="BL158" s="64"/>
      <c r="BM158" s="64"/>
      <c r="BN158" s="64"/>
      <c r="BO158" s="64"/>
      <c r="BP158" s="64"/>
      <c r="BQ158" s="64"/>
      <c r="BR158" s="64"/>
      <c r="BS158" s="64"/>
      <c r="BT158" s="64"/>
      <c r="BU158" s="64"/>
      <c r="BV158" s="64"/>
      <c r="BW158" s="64"/>
      <c r="BX158" s="64"/>
      <c r="BY158" s="64"/>
      <c r="BZ158" s="64"/>
      <c r="CA158" s="64"/>
      <c r="CB158" s="64"/>
      <c r="CC158" s="64"/>
      <c r="CD158" s="64"/>
      <c r="CE158" s="64"/>
      <c r="CF158" s="64"/>
      <c r="CG158" s="64"/>
      <c r="CH158" s="64"/>
      <c r="CI158" s="64"/>
      <c r="CJ158" s="64"/>
      <c r="CK158" s="64"/>
      <c r="CL158" s="67"/>
      <c r="CM158" s="64"/>
      <c r="CN158" s="64"/>
      <c r="CO158" s="67"/>
      <c r="CP158" s="67"/>
      <c r="CQ158" s="156"/>
    </row>
    <row r="159" spans="1:95" hidden="1" outlineLevel="1" x14ac:dyDescent="0.2">
      <c r="A159" s="206"/>
      <c r="B159" s="206"/>
      <c r="C159" s="206"/>
      <c r="D159" s="207"/>
      <c r="E159" s="206"/>
      <c r="F159" s="206"/>
      <c r="G159" s="210" t="s">
        <v>17</v>
      </c>
      <c r="H159" s="206"/>
      <c r="I159" s="206"/>
      <c r="J159" s="206"/>
      <c r="K159" s="210">
        <v>22</v>
      </c>
      <c r="L159" s="208"/>
      <c r="M159" s="210" t="s">
        <v>224</v>
      </c>
      <c r="N159" s="208"/>
      <c r="O159" s="208"/>
      <c r="P159" s="208" t="b">
        <f>AND(MIPDLONE&gt;=ADIPLone)</f>
        <v>1</v>
      </c>
      <c r="Q159" s="208" t="str">
        <f>IF(AND(PassCom,P$161),"Green","n/a")</f>
        <v>n/a</v>
      </c>
      <c r="R159" s="341" t="s">
        <v>449</v>
      </c>
      <c r="S159" s="208"/>
      <c r="T159" s="231"/>
      <c r="U159" s="231"/>
      <c r="V159" s="206"/>
      <c r="W159" s="206"/>
      <c r="X159" s="236" t="s">
        <v>135</v>
      </c>
      <c r="Y159" s="206"/>
      <c r="Z159" s="206"/>
      <c r="AA159" s="206"/>
      <c r="AB159" s="206"/>
      <c r="AC159" s="64"/>
      <c r="AD159" s="66"/>
      <c r="AE159" s="66"/>
      <c r="AF159" s="64"/>
      <c r="AG159" s="64"/>
      <c r="AH159" s="64"/>
      <c r="AI159" s="64"/>
      <c r="AJ159" s="64"/>
      <c r="AK159" s="64"/>
      <c r="AL159" s="64"/>
      <c r="AM159" s="64"/>
      <c r="AN159" s="64"/>
      <c r="AO159" s="64"/>
      <c r="AP159" s="64"/>
      <c r="AQ159" s="64"/>
      <c r="AR159" s="64"/>
      <c r="AS159" s="64"/>
      <c r="AT159" s="327"/>
      <c r="AU159" s="327"/>
      <c r="AV159" s="327"/>
      <c r="AW159" s="64"/>
      <c r="AX159" s="64"/>
      <c r="AY159" s="64"/>
      <c r="AZ159" s="64"/>
      <c r="BA159" s="64"/>
      <c r="BB159" s="64"/>
      <c r="BC159" s="64"/>
      <c r="BD159" s="64"/>
      <c r="BE159" s="64"/>
      <c r="BF159" s="64"/>
      <c r="BG159" s="64"/>
      <c r="BH159" s="246"/>
      <c r="BI159" s="64"/>
      <c r="BJ159" s="64"/>
      <c r="BK159" s="64"/>
      <c r="BL159" s="64"/>
      <c r="BM159" s="64"/>
      <c r="BN159" s="64"/>
      <c r="BO159" s="64"/>
      <c r="BP159" s="64"/>
      <c r="BQ159" s="64"/>
      <c r="BR159" s="64"/>
      <c r="BS159" s="64"/>
      <c r="BT159" s="64"/>
      <c r="BU159" s="64"/>
      <c r="BV159" s="64"/>
      <c r="BW159" s="64"/>
      <c r="BX159" s="64"/>
      <c r="BY159" s="64"/>
      <c r="BZ159" s="64"/>
      <c r="CA159" s="64"/>
      <c r="CB159" s="64"/>
      <c r="CC159" s="64"/>
      <c r="CD159" s="64"/>
      <c r="CE159" s="64"/>
      <c r="CF159" s="64"/>
      <c r="CG159" s="64"/>
      <c r="CH159" s="64"/>
      <c r="CI159" s="64"/>
      <c r="CJ159" s="64"/>
      <c r="CK159" s="64"/>
      <c r="CL159" s="67"/>
      <c r="CM159" s="64"/>
      <c r="CN159" s="64"/>
      <c r="CO159" s="67"/>
      <c r="CP159" s="67"/>
      <c r="CQ159" s="156"/>
    </row>
    <row r="160" spans="1:95" hidden="1" outlineLevel="1" x14ac:dyDescent="0.2">
      <c r="A160" s="206"/>
      <c r="B160" s="206"/>
      <c r="C160" s="206"/>
      <c r="D160" s="207"/>
      <c r="E160" s="206"/>
      <c r="F160" s="206"/>
      <c r="G160" s="210" t="s">
        <v>70</v>
      </c>
      <c r="H160" s="206"/>
      <c r="I160" s="206"/>
      <c r="J160" s="206"/>
      <c r="K160" s="210">
        <v>8</v>
      </c>
      <c r="L160" s="208"/>
      <c r="M160" s="210" t="s">
        <v>226</v>
      </c>
      <c r="N160" s="208"/>
      <c r="O160" s="208"/>
      <c r="P160" s="208" t="b">
        <f>AND(ADIPLone&gt;MIPDLONE)</f>
        <v>0</v>
      </c>
      <c r="Q160" s="208" t="str">
        <f>IF(AND(FailCom,P$161),"Red","n/a")</f>
        <v>n/a</v>
      </c>
      <c r="R160" s="341" t="s">
        <v>449</v>
      </c>
      <c r="S160" s="208"/>
      <c r="T160" s="231"/>
      <c r="U160" s="231"/>
      <c r="V160" s="206"/>
      <c r="W160" s="206"/>
      <c r="X160" s="236" t="s">
        <v>136</v>
      </c>
      <c r="Y160" s="206"/>
      <c r="Z160" s="206"/>
      <c r="AA160" s="206"/>
      <c r="AB160" s="206"/>
      <c r="AC160" s="64"/>
      <c r="AD160" s="66"/>
      <c r="AE160" s="66"/>
      <c r="AF160" s="64"/>
      <c r="AG160" s="64"/>
      <c r="AH160" s="64"/>
      <c r="AI160" s="64"/>
      <c r="AJ160" s="64"/>
      <c r="AK160" s="64"/>
      <c r="AL160" s="64"/>
      <c r="AM160" s="64"/>
      <c r="AN160" s="64"/>
      <c r="AO160" s="64"/>
      <c r="AP160" s="64"/>
      <c r="AQ160" s="64"/>
      <c r="AR160" s="64"/>
      <c r="AS160" s="64"/>
      <c r="AT160" s="327"/>
      <c r="AU160" s="327"/>
      <c r="AV160" s="327"/>
      <c r="AW160" s="64"/>
      <c r="AX160" s="64"/>
      <c r="AY160" s="64"/>
      <c r="AZ160" s="64"/>
      <c r="BA160" s="64"/>
      <c r="BB160" s="64"/>
      <c r="BC160" s="64"/>
      <c r="BD160" s="64"/>
      <c r="BE160" s="64"/>
      <c r="BF160" s="64"/>
      <c r="BG160" s="64"/>
      <c r="BH160" s="246"/>
      <c r="BI160" s="64"/>
      <c r="BJ160" s="64"/>
      <c r="BK160" s="64"/>
      <c r="BL160" s="64"/>
      <c r="BM160" s="64"/>
      <c r="BN160" s="64"/>
      <c r="BO160" s="64"/>
      <c r="BP160" s="64"/>
      <c r="BQ160" s="64"/>
      <c r="BR160" s="64"/>
      <c r="BS160" s="64"/>
      <c r="BT160" s="64"/>
      <c r="BU160" s="64"/>
      <c r="BV160" s="64"/>
      <c r="BW160" s="64"/>
      <c r="BX160" s="64"/>
      <c r="BY160" s="64"/>
      <c r="BZ160" s="64"/>
      <c r="CA160" s="64"/>
      <c r="CB160" s="64"/>
      <c r="CC160" s="64"/>
      <c r="CD160" s="64"/>
      <c r="CE160" s="64"/>
      <c r="CF160" s="64"/>
      <c r="CG160" s="64"/>
      <c r="CH160" s="64"/>
      <c r="CI160" s="64"/>
      <c r="CJ160" s="64"/>
      <c r="CK160" s="64"/>
      <c r="CL160" s="67"/>
      <c r="CM160" s="64"/>
      <c r="CN160" s="64"/>
      <c r="CO160" s="67"/>
      <c r="CP160" s="67"/>
      <c r="CQ160" s="156"/>
    </row>
    <row r="161" spans="1:95" hidden="1" outlineLevel="1" x14ac:dyDescent="0.2">
      <c r="A161" s="206"/>
      <c r="B161" s="206"/>
      <c r="C161" s="206"/>
      <c r="D161" s="207"/>
      <c r="E161" s="206"/>
      <c r="F161" s="206"/>
      <c r="G161" s="210" t="s">
        <v>71</v>
      </c>
      <c r="H161" s="206"/>
      <c r="I161" s="206"/>
      <c r="J161" s="206"/>
      <c r="K161" s="210">
        <v>5</v>
      </c>
      <c r="L161" s="208"/>
      <c r="M161" s="323" t="s">
        <v>225</v>
      </c>
      <c r="N161" s="258"/>
      <c r="O161" s="208"/>
      <c r="P161" s="208" t="b">
        <f>AND(InputIssuesOne=0,TopInputsOKOne,RowsFilledOne&gt;0)</f>
        <v>0</v>
      </c>
      <c r="Q161" s="208"/>
      <c r="R161" s="341" t="s">
        <v>447</v>
      </c>
      <c r="S161" s="208"/>
      <c r="T161" s="231"/>
      <c r="U161" s="231"/>
      <c r="V161" s="206"/>
      <c r="W161" s="206"/>
      <c r="X161" s="236" t="s">
        <v>137</v>
      </c>
      <c r="Y161" s="206"/>
      <c r="Z161" s="206"/>
      <c r="AA161" s="206"/>
      <c r="AB161" s="206"/>
      <c r="AC161" s="64"/>
      <c r="AD161" s="66"/>
      <c r="AE161" s="66"/>
      <c r="AF161" s="64"/>
      <c r="AG161" s="64"/>
      <c r="AH161" s="64"/>
      <c r="AI161" s="64"/>
      <c r="AJ161" s="64"/>
      <c r="AK161" s="64"/>
      <c r="AL161" s="64"/>
      <c r="AM161" s="64"/>
      <c r="AN161" s="64"/>
      <c r="AO161" s="64"/>
      <c r="AP161" s="64"/>
      <c r="AQ161" s="64"/>
      <c r="AR161" s="64"/>
      <c r="AS161" s="64"/>
      <c r="AT161" s="327"/>
      <c r="AU161" s="327"/>
      <c r="AV161" s="327"/>
      <c r="AW161" s="64"/>
      <c r="AX161" s="64"/>
      <c r="AY161" s="64"/>
      <c r="AZ161" s="64"/>
      <c r="BA161" s="64"/>
      <c r="BB161" s="64"/>
      <c r="BC161" s="64"/>
      <c r="BD161" s="64"/>
      <c r="BE161" s="64"/>
      <c r="BF161" s="64"/>
      <c r="BG161" s="64"/>
      <c r="BH161" s="246"/>
      <c r="BI161" s="64"/>
      <c r="BJ161" s="64"/>
      <c r="BK161" s="64"/>
      <c r="BL161" s="64"/>
      <c r="BM161" s="64"/>
      <c r="BN161" s="64"/>
      <c r="BO161" s="64"/>
      <c r="BP161" s="64"/>
      <c r="BQ161" s="64"/>
      <c r="BR161" s="64"/>
      <c r="BS161" s="64"/>
      <c r="BT161" s="64"/>
      <c r="BU161" s="64"/>
      <c r="BV161" s="64"/>
      <c r="BW161" s="64"/>
      <c r="BX161" s="64"/>
      <c r="BY161" s="64"/>
      <c r="BZ161" s="64"/>
      <c r="CA161" s="64"/>
      <c r="CB161" s="64"/>
      <c r="CC161" s="64"/>
      <c r="CD161" s="64"/>
      <c r="CE161" s="64"/>
      <c r="CF161" s="64"/>
      <c r="CG161" s="64"/>
      <c r="CH161" s="64"/>
      <c r="CI161" s="64"/>
      <c r="CJ161" s="64"/>
      <c r="CK161" s="64"/>
      <c r="CL161" s="67"/>
      <c r="CM161" s="64"/>
      <c r="CN161" s="64"/>
      <c r="CO161" s="67"/>
      <c r="CP161" s="67"/>
      <c r="CQ161" s="156"/>
    </row>
    <row r="162" spans="1:95" hidden="1" outlineLevel="1" x14ac:dyDescent="0.2">
      <c r="A162" s="206"/>
      <c r="B162" s="206"/>
      <c r="C162" s="206"/>
      <c r="D162" s="207"/>
      <c r="E162" s="206"/>
      <c r="F162" s="206"/>
      <c r="G162" s="210" t="s">
        <v>72</v>
      </c>
      <c r="H162" s="206"/>
      <c r="I162" s="206"/>
      <c r="J162" s="206"/>
      <c r="K162" s="210">
        <v>7</v>
      </c>
      <c r="L162" s="208"/>
      <c r="M162" s="210"/>
      <c r="N162" s="258"/>
      <c r="O162" s="208"/>
      <c r="P162" s="208"/>
      <c r="Q162" s="208"/>
      <c r="R162" s="208"/>
      <c r="S162" s="208"/>
      <c r="T162" s="231"/>
      <c r="U162" s="231"/>
      <c r="V162" s="206"/>
      <c r="W162" s="206"/>
      <c r="X162" s="236" t="s">
        <v>138</v>
      </c>
      <c r="Y162" s="206"/>
      <c r="Z162" s="206"/>
      <c r="AA162" s="206"/>
      <c r="AB162" s="206"/>
      <c r="AC162" s="64"/>
      <c r="AD162" s="66"/>
      <c r="AE162" s="66"/>
      <c r="AF162" s="64"/>
      <c r="AG162" s="64"/>
      <c r="AH162" s="64"/>
      <c r="AI162" s="64"/>
      <c r="AJ162" s="64"/>
      <c r="AK162" s="64"/>
      <c r="AL162" s="64"/>
      <c r="AM162" s="64"/>
      <c r="AN162" s="64"/>
      <c r="AO162" s="64"/>
      <c r="AP162" s="64"/>
      <c r="AQ162" s="64"/>
      <c r="AR162" s="64"/>
      <c r="AS162" s="64"/>
      <c r="AT162" s="327"/>
      <c r="AU162" s="327"/>
      <c r="AV162" s="327"/>
      <c r="AW162" s="64"/>
      <c r="AX162" s="64"/>
      <c r="AY162" s="64"/>
      <c r="AZ162" s="64"/>
      <c r="BA162" s="64"/>
      <c r="BB162" s="64"/>
      <c r="BC162" s="64"/>
      <c r="BD162" s="64"/>
      <c r="BE162" s="64"/>
      <c r="BF162" s="64"/>
      <c r="BG162" s="64"/>
      <c r="BH162" s="246"/>
      <c r="BI162" s="64"/>
      <c r="BJ162" s="64"/>
      <c r="BK162" s="64"/>
      <c r="BL162" s="64"/>
      <c r="BM162" s="64"/>
      <c r="BN162" s="64"/>
      <c r="BO162" s="64"/>
      <c r="BP162" s="64"/>
      <c r="BQ162" s="64"/>
      <c r="BR162" s="64"/>
      <c r="BS162" s="64"/>
      <c r="BT162" s="64"/>
      <c r="BU162" s="64"/>
      <c r="BV162" s="64"/>
      <c r="BW162" s="64"/>
      <c r="BX162" s="64"/>
      <c r="BY162" s="64"/>
      <c r="BZ162" s="64"/>
      <c r="CA162" s="64"/>
      <c r="CB162" s="64"/>
      <c r="CC162" s="64"/>
      <c r="CD162" s="64"/>
      <c r="CE162" s="64"/>
      <c r="CF162" s="64"/>
      <c r="CG162" s="64"/>
      <c r="CH162" s="64"/>
      <c r="CI162" s="64"/>
      <c r="CJ162" s="64"/>
      <c r="CK162" s="64"/>
      <c r="CL162" s="67"/>
      <c r="CM162" s="64"/>
      <c r="CN162" s="64"/>
      <c r="CO162" s="67"/>
      <c r="CP162" s="67"/>
      <c r="CQ162" s="156"/>
    </row>
    <row r="163" spans="1:95" hidden="1" outlineLevel="1" x14ac:dyDescent="0.2">
      <c r="A163" s="206"/>
      <c r="B163" s="206"/>
      <c r="C163" s="206"/>
      <c r="D163" s="207"/>
      <c r="E163" s="206"/>
      <c r="F163" s="206"/>
      <c r="G163" s="210" t="s">
        <v>18</v>
      </c>
      <c r="H163" s="206"/>
      <c r="I163" s="206"/>
      <c r="J163" s="206"/>
      <c r="K163" s="210">
        <v>8</v>
      </c>
      <c r="L163" s="208"/>
      <c r="M163" s="208"/>
      <c r="N163" s="208"/>
      <c r="O163" s="208"/>
      <c r="P163" s="208"/>
      <c r="Q163" s="208"/>
      <c r="R163" s="208"/>
      <c r="S163" s="208"/>
      <c r="T163" s="231"/>
      <c r="U163" s="231"/>
      <c r="V163" s="206"/>
      <c r="W163" s="206"/>
      <c r="X163" s="206"/>
      <c r="Y163" s="206"/>
      <c r="Z163" s="206"/>
      <c r="AA163" s="206"/>
      <c r="AB163" s="206"/>
      <c r="AC163" s="64"/>
      <c r="AD163" s="66"/>
      <c r="AE163" s="66"/>
      <c r="AF163" s="64"/>
      <c r="AG163" s="64"/>
      <c r="AH163" s="64"/>
      <c r="AI163" s="64"/>
      <c r="AJ163" s="64"/>
      <c r="AK163" s="64"/>
      <c r="AL163" s="64"/>
      <c r="AM163" s="64"/>
      <c r="AN163" s="64"/>
      <c r="AO163" s="64"/>
      <c r="AP163" s="64"/>
      <c r="AQ163" s="64"/>
      <c r="AR163" s="64"/>
      <c r="AS163" s="64"/>
      <c r="AT163" s="327"/>
      <c r="AU163" s="327"/>
      <c r="AV163" s="327"/>
      <c r="AW163" s="64"/>
      <c r="AX163" s="64"/>
      <c r="AY163" s="64"/>
      <c r="AZ163" s="64"/>
      <c r="BA163" s="64"/>
      <c r="BB163" s="64"/>
      <c r="BC163" s="64"/>
      <c r="BD163" s="64"/>
      <c r="BE163" s="64"/>
      <c r="BF163" s="64"/>
      <c r="BG163" s="64"/>
      <c r="BH163" s="246"/>
      <c r="BI163" s="64"/>
      <c r="BJ163" s="64"/>
      <c r="BK163" s="64"/>
      <c r="BL163" s="64"/>
      <c r="BM163" s="64"/>
      <c r="BN163" s="64"/>
      <c r="BO163" s="64"/>
      <c r="BP163" s="64"/>
      <c r="BQ163" s="64"/>
      <c r="BR163" s="64"/>
      <c r="BS163" s="64"/>
      <c r="BT163" s="64"/>
      <c r="BU163" s="64"/>
      <c r="BV163" s="64"/>
      <c r="BW163" s="64"/>
      <c r="BX163" s="64"/>
      <c r="BY163" s="64"/>
      <c r="BZ163" s="64"/>
      <c r="CA163" s="64"/>
      <c r="CB163" s="64"/>
      <c r="CC163" s="64"/>
      <c r="CD163" s="64"/>
      <c r="CE163" s="64"/>
      <c r="CF163" s="64"/>
      <c r="CG163" s="64"/>
      <c r="CH163" s="64"/>
      <c r="CI163" s="64"/>
      <c r="CJ163" s="64"/>
      <c r="CK163" s="64"/>
      <c r="CL163" s="67"/>
      <c r="CM163" s="64"/>
      <c r="CN163" s="64"/>
      <c r="CO163" s="67"/>
      <c r="CP163" s="67"/>
      <c r="CQ163" s="156"/>
    </row>
    <row r="164" spans="1:95" hidden="1" outlineLevel="1" x14ac:dyDescent="0.2">
      <c r="A164" s="206"/>
      <c r="B164" s="206"/>
      <c r="C164" s="206"/>
      <c r="D164" s="207"/>
      <c r="E164" s="206"/>
      <c r="F164" s="206"/>
      <c r="G164" s="210" t="s">
        <v>36</v>
      </c>
      <c r="H164" s="206"/>
      <c r="I164" s="206"/>
      <c r="J164" s="206"/>
      <c r="K164" s="210">
        <v>10</v>
      </c>
      <c r="L164" s="208"/>
      <c r="M164" s="208"/>
      <c r="N164" s="208"/>
      <c r="O164" s="208"/>
      <c r="P164" s="208"/>
      <c r="Q164" s="208"/>
      <c r="R164" s="208"/>
      <c r="S164" s="208"/>
      <c r="T164" s="231"/>
      <c r="U164" s="231"/>
      <c r="V164" s="206"/>
      <c r="W164" s="206"/>
      <c r="X164" s="206"/>
      <c r="Y164" s="206"/>
      <c r="Z164" s="206"/>
      <c r="AA164" s="206"/>
      <c r="AB164" s="206"/>
      <c r="AC164" s="64"/>
      <c r="AD164" s="66"/>
      <c r="AE164" s="66"/>
      <c r="AF164" s="64"/>
      <c r="AG164" s="64"/>
      <c r="AH164" s="64"/>
      <c r="AI164" s="64"/>
      <c r="AJ164" s="64"/>
      <c r="AK164" s="64"/>
      <c r="AL164" s="64"/>
      <c r="AM164" s="64"/>
      <c r="AN164" s="64"/>
      <c r="AO164" s="64"/>
      <c r="AP164" s="64"/>
      <c r="AQ164" s="64"/>
      <c r="AR164" s="64"/>
      <c r="AS164" s="64"/>
      <c r="AT164" s="327"/>
      <c r="AU164" s="327"/>
      <c r="AV164" s="327"/>
      <c r="AW164" s="64"/>
      <c r="AX164" s="64"/>
      <c r="AY164" s="64"/>
      <c r="AZ164" s="64"/>
      <c r="BA164" s="64"/>
      <c r="BB164" s="64"/>
      <c r="BC164" s="64"/>
      <c r="BD164" s="64"/>
      <c r="BE164" s="64"/>
      <c r="BF164" s="64"/>
      <c r="BG164" s="64"/>
      <c r="BH164" s="246"/>
      <c r="BI164" s="64"/>
      <c r="BJ164" s="64"/>
      <c r="BK164" s="64"/>
      <c r="BL164" s="64"/>
      <c r="BM164" s="64"/>
      <c r="BN164" s="64"/>
      <c r="BO164" s="64"/>
      <c r="BP164" s="64"/>
      <c r="BQ164" s="64"/>
      <c r="BR164" s="64"/>
      <c r="BS164" s="64"/>
      <c r="BT164" s="64"/>
      <c r="BU164" s="64"/>
      <c r="BV164" s="64"/>
      <c r="BW164" s="64"/>
      <c r="BX164" s="64"/>
      <c r="BY164" s="64"/>
      <c r="BZ164" s="64"/>
      <c r="CA164" s="64"/>
      <c r="CB164" s="64"/>
      <c r="CC164" s="64"/>
      <c r="CD164" s="64"/>
      <c r="CE164" s="64"/>
      <c r="CF164" s="64"/>
      <c r="CG164" s="64"/>
      <c r="CH164" s="64"/>
      <c r="CI164" s="64"/>
      <c r="CJ164" s="64"/>
      <c r="CK164" s="64"/>
      <c r="CL164" s="67"/>
      <c r="CM164" s="64"/>
      <c r="CN164" s="64"/>
      <c r="CO164" s="67"/>
      <c r="CP164" s="67"/>
      <c r="CQ164" s="156"/>
    </row>
    <row r="165" spans="1:95" hidden="1" outlineLevel="1" x14ac:dyDescent="0.2">
      <c r="A165" s="206"/>
      <c r="B165" s="206"/>
      <c r="C165" s="206"/>
      <c r="D165" s="207"/>
      <c r="E165" s="206"/>
      <c r="F165" s="206"/>
      <c r="G165" s="210" t="s">
        <v>96</v>
      </c>
      <c r="H165" s="206"/>
      <c r="I165" s="206"/>
      <c r="J165" s="206"/>
      <c r="K165" s="210">
        <v>5</v>
      </c>
      <c r="L165" s="208"/>
      <c r="M165" s="208"/>
      <c r="N165" s="208"/>
      <c r="O165" s="208"/>
      <c r="P165" s="208"/>
      <c r="Q165" s="208"/>
      <c r="R165" s="208"/>
      <c r="S165" s="208"/>
      <c r="T165" s="231"/>
      <c r="U165" s="231"/>
      <c r="V165" s="206"/>
      <c r="W165" s="206"/>
      <c r="X165" s="206"/>
      <c r="Y165" s="206"/>
      <c r="Z165" s="206"/>
      <c r="AA165" s="206"/>
      <c r="AB165" s="206"/>
      <c r="AC165" s="64"/>
      <c r="AD165" s="66"/>
      <c r="AE165" s="66"/>
      <c r="AF165" s="64"/>
      <c r="AG165" s="64"/>
      <c r="AH165" s="64"/>
      <c r="AI165" s="64"/>
      <c r="AJ165" s="64"/>
      <c r="AK165" s="64"/>
      <c r="AL165" s="64"/>
      <c r="AM165" s="64"/>
      <c r="AN165" s="64"/>
      <c r="AO165" s="64"/>
      <c r="AP165" s="64"/>
      <c r="AQ165" s="64"/>
      <c r="AR165" s="64"/>
      <c r="AS165" s="64"/>
      <c r="AT165" s="327"/>
      <c r="AU165" s="327"/>
      <c r="AV165" s="327"/>
      <c r="AW165" s="64"/>
      <c r="AX165" s="64"/>
      <c r="AY165" s="64"/>
      <c r="AZ165" s="64"/>
      <c r="BA165" s="64"/>
      <c r="BB165" s="64"/>
      <c r="BC165" s="64"/>
      <c r="BD165" s="64"/>
      <c r="BE165" s="64"/>
      <c r="BF165" s="64"/>
      <c r="BG165" s="64"/>
      <c r="BH165" s="246"/>
      <c r="BI165" s="64"/>
      <c r="BJ165" s="64"/>
      <c r="BK165" s="64"/>
      <c r="BL165" s="64"/>
      <c r="BM165" s="64"/>
      <c r="BN165" s="64"/>
      <c r="BO165" s="64"/>
      <c r="BP165" s="64"/>
      <c r="BQ165" s="64"/>
      <c r="BR165" s="64"/>
      <c r="BS165" s="64"/>
      <c r="BT165" s="64"/>
      <c r="BU165" s="64"/>
      <c r="BV165" s="64"/>
      <c r="BW165" s="64"/>
      <c r="BX165" s="64"/>
      <c r="BY165" s="64"/>
      <c r="BZ165" s="64"/>
      <c r="CA165" s="64"/>
      <c r="CB165" s="64"/>
      <c r="CC165" s="64"/>
      <c r="CD165" s="64"/>
      <c r="CE165" s="64"/>
      <c r="CF165" s="64"/>
      <c r="CG165" s="64"/>
      <c r="CH165" s="64"/>
      <c r="CI165" s="64"/>
      <c r="CJ165" s="64"/>
      <c r="CK165" s="64"/>
      <c r="CL165" s="67"/>
      <c r="CM165" s="64"/>
      <c r="CN165" s="64"/>
      <c r="CO165" s="67"/>
      <c r="CP165" s="67"/>
      <c r="CQ165" s="156"/>
    </row>
    <row r="166" spans="1:95" hidden="1" outlineLevel="1" x14ac:dyDescent="0.2">
      <c r="A166" s="206"/>
      <c r="B166" s="206"/>
      <c r="C166" s="206"/>
      <c r="D166" s="207"/>
      <c r="E166" s="206"/>
      <c r="F166" s="206"/>
      <c r="G166" s="210" t="s">
        <v>97</v>
      </c>
      <c r="H166" s="206"/>
      <c r="I166" s="206"/>
      <c r="J166" s="206"/>
      <c r="K166" s="210">
        <v>6</v>
      </c>
      <c r="L166" s="208"/>
      <c r="M166" s="208"/>
      <c r="N166" s="208"/>
      <c r="O166" s="208"/>
      <c r="P166" s="208"/>
      <c r="Q166" s="208"/>
      <c r="R166" s="208"/>
      <c r="S166" s="208"/>
      <c r="T166" s="231"/>
      <c r="U166" s="231"/>
      <c r="V166" s="206"/>
      <c r="W166" s="206"/>
      <c r="X166" s="206"/>
      <c r="Y166" s="206"/>
      <c r="Z166" s="206"/>
      <c r="AA166" s="206"/>
      <c r="AB166" s="206"/>
      <c r="AC166" s="64"/>
      <c r="AD166" s="66"/>
      <c r="AE166" s="66"/>
      <c r="AF166" s="64"/>
      <c r="AG166" s="64"/>
      <c r="AH166" s="64"/>
      <c r="AI166" s="64"/>
      <c r="AJ166" s="64"/>
      <c r="AK166" s="64"/>
      <c r="AL166" s="64"/>
      <c r="AM166" s="64"/>
      <c r="AN166" s="64"/>
      <c r="AO166" s="64"/>
      <c r="AP166" s="64"/>
      <c r="AQ166" s="64"/>
      <c r="AR166" s="64"/>
      <c r="AS166" s="64"/>
      <c r="AT166" s="327"/>
      <c r="AU166" s="327"/>
      <c r="AV166" s="327"/>
      <c r="AW166" s="64"/>
      <c r="AX166" s="64"/>
      <c r="AY166" s="64"/>
      <c r="AZ166" s="64"/>
      <c r="BA166" s="64"/>
      <c r="BB166" s="64"/>
      <c r="BC166" s="64"/>
      <c r="BD166" s="64"/>
      <c r="BE166" s="64"/>
      <c r="BF166" s="64"/>
      <c r="BG166" s="64"/>
      <c r="BH166" s="246"/>
      <c r="BI166" s="64"/>
      <c r="BJ166" s="64"/>
      <c r="BK166" s="64"/>
      <c r="BL166" s="64"/>
      <c r="BM166" s="64"/>
      <c r="BN166" s="64"/>
      <c r="BO166" s="64"/>
      <c r="BP166" s="64"/>
      <c r="BQ166" s="64"/>
      <c r="BR166" s="64"/>
      <c r="BS166" s="64"/>
      <c r="BT166" s="64"/>
      <c r="BU166" s="64"/>
      <c r="BV166" s="64"/>
      <c r="BW166" s="64"/>
      <c r="BX166" s="64"/>
      <c r="BY166" s="64"/>
      <c r="BZ166" s="64"/>
      <c r="CA166" s="64"/>
      <c r="CB166" s="64"/>
      <c r="CC166" s="64"/>
      <c r="CD166" s="64"/>
      <c r="CE166" s="64"/>
      <c r="CF166" s="64"/>
      <c r="CG166" s="64"/>
      <c r="CH166" s="64"/>
      <c r="CI166" s="64"/>
      <c r="CJ166" s="64"/>
      <c r="CK166" s="64"/>
      <c r="CL166" s="67"/>
      <c r="CM166" s="64"/>
      <c r="CN166" s="64"/>
      <c r="CO166" s="67"/>
      <c r="CP166" s="67"/>
      <c r="CQ166" s="156"/>
    </row>
    <row r="167" spans="1:95" hidden="1" outlineLevel="1" x14ac:dyDescent="0.2">
      <c r="A167" s="206"/>
      <c r="B167" s="206"/>
      <c r="C167" s="206"/>
      <c r="D167" s="207"/>
      <c r="E167" s="206"/>
      <c r="F167" s="206"/>
      <c r="G167" s="210" t="s">
        <v>19</v>
      </c>
      <c r="H167" s="206"/>
      <c r="I167" s="206"/>
      <c r="J167" s="206"/>
      <c r="K167" s="206">
        <v>10</v>
      </c>
      <c r="L167" s="208"/>
      <c r="M167" s="208"/>
      <c r="N167" s="208"/>
      <c r="O167" s="208"/>
      <c r="P167" s="208"/>
      <c r="Q167" s="208"/>
      <c r="R167" s="208"/>
      <c r="S167" s="208"/>
      <c r="T167" s="231"/>
      <c r="U167" s="231"/>
      <c r="V167" s="206"/>
      <c r="W167" s="206"/>
      <c r="X167" s="206"/>
      <c r="Y167" s="206"/>
      <c r="Z167" s="206"/>
      <c r="AA167" s="206"/>
      <c r="AB167" s="206"/>
      <c r="AC167" s="64"/>
      <c r="AD167" s="66"/>
      <c r="AE167" s="66"/>
      <c r="AF167" s="64"/>
      <c r="AG167" s="64"/>
      <c r="AH167" s="64"/>
      <c r="AI167" s="64"/>
      <c r="AJ167" s="64"/>
      <c r="AK167" s="64"/>
      <c r="AL167" s="64"/>
      <c r="AM167" s="64"/>
      <c r="AN167" s="64"/>
      <c r="AO167" s="64"/>
      <c r="AP167" s="64"/>
      <c r="AQ167" s="64"/>
      <c r="AR167" s="64"/>
      <c r="AS167" s="64"/>
      <c r="AT167" s="327"/>
      <c r="AU167" s="327"/>
      <c r="AV167" s="327"/>
      <c r="AW167" s="64"/>
      <c r="AX167" s="64"/>
      <c r="AY167" s="64"/>
      <c r="AZ167" s="64"/>
      <c r="BA167" s="64"/>
      <c r="BB167" s="64"/>
      <c r="BC167" s="64"/>
      <c r="BD167" s="64"/>
      <c r="BE167" s="64"/>
      <c r="BF167" s="64"/>
      <c r="BG167" s="64"/>
      <c r="BH167" s="246"/>
      <c r="BI167" s="64"/>
      <c r="BJ167" s="64"/>
      <c r="BK167" s="64"/>
      <c r="BL167" s="64"/>
      <c r="BM167" s="64"/>
      <c r="BN167" s="64"/>
      <c r="BO167" s="64"/>
      <c r="BP167" s="64"/>
      <c r="BQ167" s="64"/>
      <c r="BR167" s="64"/>
      <c r="BS167" s="64"/>
      <c r="BT167" s="64"/>
      <c r="BU167" s="64"/>
      <c r="BV167" s="64"/>
      <c r="BW167" s="64"/>
      <c r="BX167" s="64"/>
      <c r="BY167" s="64"/>
      <c r="BZ167" s="64"/>
      <c r="CA167" s="64"/>
      <c r="CB167" s="64"/>
      <c r="CC167" s="64"/>
      <c r="CD167" s="64"/>
      <c r="CE167" s="64"/>
      <c r="CF167" s="64"/>
      <c r="CG167" s="64"/>
      <c r="CH167" s="64"/>
      <c r="CI167" s="64"/>
      <c r="CJ167" s="64"/>
      <c r="CK167" s="64"/>
      <c r="CL167" s="67"/>
      <c r="CM167" s="64"/>
      <c r="CN167" s="64"/>
      <c r="CO167" s="67"/>
      <c r="CP167" s="67"/>
      <c r="CQ167" s="156"/>
    </row>
    <row r="168" spans="1:95" hidden="1" outlineLevel="1" x14ac:dyDescent="0.2">
      <c r="A168" s="206"/>
      <c r="B168" s="206"/>
      <c r="C168" s="206"/>
      <c r="D168" s="207"/>
      <c r="E168" s="206"/>
      <c r="F168" s="206"/>
      <c r="G168" s="210" t="s">
        <v>73</v>
      </c>
      <c r="H168" s="206"/>
      <c r="I168" s="206"/>
      <c r="J168" s="206"/>
      <c r="K168" s="206">
        <v>7.5</v>
      </c>
      <c r="L168" s="208"/>
      <c r="M168" s="208"/>
      <c r="N168" s="208"/>
      <c r="O168" s="208"/>
      <c r="P168" s="208"/>
      <c r="Q168" s="208"/>
      <c r="R168" s="208"/>
      <c r="S168" s="208"/>
      <c r="T168" s="231"/>
      <c r="U168" s="231"/>
      <c r="V168" s="206"/>
      <c r="W168" s="206"/>
      <c r="X168" s="206"/>
      <c r="Y168" s="206"/>
      <c r="Z168" s="206"/>
      <c r="AA168" s="206"/>
      <c r="AB168" s="206"/>
      <c r="AC168" s="64"/>
      <c r="AD168" s="66"/>
      <c r="AE168" s="66"/>
      <c r="AF168" s="64"/>
      <c r="AG168" s="64"/>
      <c r="AH168" s="64"/>
      <c r="AI168" s="64"/>
      <c r="AJ168" s="64"/>
      <c r="AK168" s="64"/>
      <c r="AL168" s="64"/>
      <c r="AM168" s="64"/>
      <c r="AN168" s="64"/>
      <c r="AO168" s="64"/>
      <c r="AP168" s="64"/>
      <c r="AQ168" s="64"/>
      <c r="AR168" s="64"/>
      <c r="AS168" s="64"/>
      <c r="AT168" s="327"/>
      <c r="AU168" s="327"/>
      <c r="AV168" s="327"/>
      <c r="AW168" s="64"/>
      <c r="AX168" s="64"/>
      <c r="AY168" s="64"/>
      <c r="AZ168" s="64"/>
      <c r="BA168" s="64"/>
      <c r="BB168" s="64"/>
      <c r="BC168" s="64"/>
      <c r="BD168" s="64"/>
      <c r="BE168" s="64"/>
      <c r="BF168" s="64"/>
      <c r="BG168" s="64"/>
      <c r="BH168" s="246"/>
      <c r="BI168" s="64"/>
      <c r="BJ168" s="64"/>
      <c r="BK168" s="64"/>
      <c r="BL168" s="64"/>
      <c r="BM168" s="64"/>
      <c r="BN168" s="64"/>
      <c r="BO168" s="64"/>
      <c r="BP168" s="64"/>
      <c r="BQ168" s="64"/>
      <c r="BR168" s="64"/>
      <c r="BS168" s="64"/>
      <c r="BT168" s="64"/>
      <c r="BU168" s="64"/>
      <c r="BV168" s="64"/>
      <c r="BW168" s="64"/>
      <c r="BX168" s="64"/>
      <c r="BY168" s="64"/>
      <c r="BZ168" s="64"/>
      <c r="CA168" s="64"/>
      <c r="CB168" s="64"/>
      <c r="CC168" s="64"/>
      <c r="CD168" s="64"/>
      <c r="CE168" s="64"/>
      <c r="CF168" s="64"/>
      <c r="CG168" s="64"/>
      <c r="CH168" s="64"/>
      <c r="CI168" s="64"/>
      <c r="CJ168" s="64"/>
      <c r="CK168" s="64"/>
      <c r="CL168" s="67"/>
      <c r="CM168" s="64"/>
      <c r="CN168" s="64"/>
      <c r="CO168" s="67"/>
      <c r="CP168" s="67"/>
      <c r="CQ168" s="156"/>
    </row>
    <row r="169" spans="1:95" hidden="1" outlineLevel="1" x14ac:dyDescent="0.2">
      <c r="A169" s="206"/>
      <c r="B169" s="206"/>
      <c r="C169" s="206"/>
      <c r="D169" s="207"/>
      <c r="E169" s="206"/>
      <c r="F169" s="206"/>
      <c r="G169" s="210" t="s">
        <v>74</v>
      </c>
      <c r="H169" s="206"/>
      <c r="I169" s="206"/>
      <c r="J169" s="206"/>
      <c r="K169" s="206">
        <v>9</v>
      </c>
      <c r="L169" s="208"/>
      <c r="M169" s="208"/>
      <c r="N169" s="208"/>
      <c r="O169" s="208"/>
      <c r="P169" s="208"/>
      <c r="Q169" s="208"/>
      <c r="R169" s="208"/>
      <c r="S169" s="208"/>
      <c r="T169" s="231"/>
      <c r="U169" s="231"/>
      <c r="V169" s="206"/>
      <c r="W169" s="206"/>
      <c r="X169" s="206"/>
      <c r="Y169" s="206"/>
      <c r="Z169" s="206"/>
      <c r="AA169" s="206"/>
      <c r="AB169" s="206"/>
      <c r="AC169" s="64"/>
      <c r="AD169" s="66"/>
      <c r="AE169" s="66"/>
      <c r="AF169" s="64"/>
      <c r="AG169" s="64"/>
      <c r="AH169" s="64"/>
      <c r="AI169" s="64"/>
      <c r="AJ169" s="64"/>
      <c r="AK169" s="64"/>
      <c r="AL169" s="64"/>
      <c r="AM169" s="64"/>
      <c r="AN169" s="64"/>
      <c r="AO169" s="64"/>
      <c r="AP169" s="64"/>
      <c r="AQ169" s="64"/>
      <c r="AR169" s="64"/>
      <c r="AS169" s="64"/>
      <c r="AT169" s="327"/>
      <c r="AU169" s="327"/>
      <c r="AV169" s="327"/>
      <c r="AW169" s="64"/>
      <c r="AX169" s="64"/>
      <c r="AY169" s="64"/>
      <c r="AZ169" s="64"/>
      <c r="BA169" s="64"/>
      <c r="BB169" s="64"/>
      <c r="BC169" s="64"/>
      <c r="BD169" s="64"/>
      <c r="BE169" s="64"/>
      <c r="BF169" s="64"/>
      <c r="BG169" s="64"/>
      <c r="BH169" s="246"/>
      <c r="BI169" s="64"/>
      <c r="BJ169" s="64"/>
      <c r="BK169" s="64"/>
      <c r="BL169" s="64"/>
      <c r="BM169" s="64"/>
      <c r="BN169" s="64"/>
      <c r="BO169" s="64"/>
      <c r="BP169" s="64"/>
      <c r="BQ169" s="64"/>
      <c r="BR169" s="64"/>
      <c r="BS169" s="64"/>
      <c r="BT169" s="64"/>
      <c r="BU169" s="64"/>
      <c r="BV169" s="64"/>
      <c r="BW169" s="64"/>
      <c r="BX169" s="64"/>
      <c r="BY169" s="64"/>
      <c r="BZ169" s="64"/>
      <c r="CA169" s="64"/>
      <c r="CB169" s="64"/>
      <c r="CC169" s="64"/>
      <c r="CD169" s="64"/>
      <c r="CE169" s="64"/>
      <c r="CF169" s="64"/>
      <c r="CG169" s="64"/>
      <c r="CH169" s="64"/>
      <c r="CI169" s="64"/>
      <c r="CJ169" s="64"/>
      <c r="CK169" s="64"/>
      <c r="CL169" s="67"/>
      <c r="CM169" s="64"/>
      <c r="CN169" s="64"/>
      <c r="CO169" s="67"/>
      <c r="CP169" s="67"/>
      <c r="CQ169" s="156"/>
    </row>
    <row r="170" spans="1:95" hidden="1" outlineLevel="1" x14ac:dyDescent="0.2">
      <c r="A170" s="206"/>
      <c r="B170" s="206"/>
      <c r="C170" s="206"/>
      <c r="D170" s="207"/>
      <c r="E170" s="206"/>
      <c r="F170" s="206"/>
      <c r="G170" s="210" t="s">
        <v>75</v>
      </c>
      <c r="H170" s="206"/>
      <c r="I170" s="206"/>
      <c r="J170" s="206"/>
      <c r="K170" s="206">
        <v>10</v>
      </c>
      <c r="L170" s="208"/>
      <c r="M170" s="208"/>
      <c r="N170" s="208"/>
      <c r="O170" s="208"/>
      <c r="P170" s="208"/>
      <c r="Q170" s="208"/>
      <c r="R170" s="208"/>
      <c r="S170" s="208"/>
      <c r="T170" s="231"/>
      <c r="U170" s="231"/>
      <c r="V170" s="206"/>
      <c r="W170" s="206"/>
      <c r="X170" s="206"/>
      <c r="Y170" s="206"/>
      <c r="Z170" s="206"/>
      <c r="AA170" s="206"/>
      <c r="AB170" s="206"/>
      <c r="AC170" s="64"/>
      <c r="AD170" s="66"/>
      <c r="AE170" s="66"/>
      <c r="AF170" s="64"/>
      <c r="AG170" s="64"/>
      <c r="AH170" s="64"/>
      <c r="AI170" s="64"/>
      <c r="AJ170" s="64"/>
      <c r="AK170" s="64"/>
      <c r="AL170" s="64"/>
      <c r="AM170" s="64"/>
      <c r="AN170" s="64"/>
      <c r="AO170" s="64"/>
      <c r="AP170" s="64"/>
      <c r="AQ170" s="64"/>
      <c r="AR170" s="64"/>
      <c r="AS170" s="64"/>
      <c r="AT170" s="327"/>
      <c r="AU170" s="327"/>
      <c r="AV170" s="327"/>
      <c r="AW170" s="64"/>
      <c r="AX170" s="64"/>
      <c r="AY170" s="64"/>
      <c r="AZ170" s="64"/>
      <c r="BA170" s="64"/>
      <c r="BB170" s="64"/>
      <c r="BC170" s="64"/>
      <c r="BD170" s="64"/>
      <c r="BE170" s="64"/>
      <c r="BF170" s="64"/>
      <c r="BG170" s="64"/>
      <c r="BH170" s="246"/>
      <c r="BI170" s="64"/>
      <c r="BJ170" s="64"/>
      <c r="BK170" s="64"/>
      <c r="BL170" s="64"/>
      <c r="BM170" s="64"/>
      <c r="BN170" s="64"/>
      <c r="BO170" s="64"/>
      <c r="BP170" s="64"/>
      <c r="BQ170" s="64"/>
      <c r="BR170" s="64"/>
      <c r="BS170" s="64"/>
      <c r="BT170" s="64"/>
      <c r="BU170" s="64"/>
      <c r="BV170" s="64"/>
      <c r="BW170" s="64"/>
      <c r="BX170" s="64"/>
      <c r="BY170" s="64"/>
      <c r="BZ170" s="64"/>
      <c r="CA170" s="64"/>
      <c r="CB170" s="64"/>
      <c r="CC170" s="64"/>
      <c r="CD170" s="64"/>
      <c r="CE170" s="64"/>
      <c r="CF170" s="64"/>
      <c r="CG170" s="64"/>
      <c r="CH170" s="64"/>
      <c r="CI170" s="64"/>
      <c r="CJ170" s="64"/>
      <c r="CK170" s="64"/>
      <c r="CL170" s="67"/>
      <c r="CM170" s="64"/>
      <c r="CN170" s="64"/>
      <c r="CO170" s="67"/>
      <c r="CP170" s="67"/>
      <c r="CQ170" s="156"/>
    </row>
    <row r="171" spans="1:95" hidden="1" outlineLevel="1" x14ac:dyDescent="0.2">
      <c r="A171" s="206"/>
      <c r="B171" s="206"/>
      <c r="C171" s="206"/>
      <c r="D171" s="207"/>
      <c r="E171" s="206"/>
      <c r="F171" s="206"/>
      <c r="G171" s="210" t="s">
        <v>76</v>
      </c>
      <c r="H171" s="206"/>
      <c r="I171" s="206"/>
      <c r="J171" s="206"/>
      <c r="K171" s="206">
        <v>11</v>
      </c>
      <c r="L171" s="208"/>
      <c r="M171" s="208"/>
      <c r="N171" s="208"/>
      <c r="O171" s="208"/>
      <c r="P171" s="208"/>
      <c r="Q171" s="208"/>
      <c r="R171" s="208"/>
      <c r="S171" s="208"/>
      <c r="T171" s="231"/>
      <c r="U171" s="231"/>
      <c r="V171" s="206"/>
      <c r="W171" s="206"/>
      <c r="X171" s="206"/>
      <c r="Y171" s="206"/>
      <c r="Z171" s="206"/>
      <c r="AA171" s="206"/>
      <c r="AB171" s="206"/>
      <c r="AC171" s="64"/>
      <c r="AD171" s="66"/>
      <c r="AE171" s="66"/>
      <c r="AF171" s="64"/>
      <c r="AG171" s="64"/>
      <c r="AH171" s="64"/>
      <c r="AI171" s="64"/>
      <c r="AJ171" s="64"/>
      <c r="AK171" s="64"/>
      <c r="AL171" s="64"/>
      <c r="AM171" s="64"/>
      <c r="AN171" s="64"/>
      <c r="AO171" s="64"/>
      <c r="AP171" s="64"/>
      <c r="AQ171" s="64"/>
      <c r="AR171" s="64"/>
      <c r="AS171" s="64"/>
      <c r="AT171" s="327"/>
      <c r="AU171" s="327"/>
      <c r="AV171" s="327"/>
      <c r="AW171" s="64"/>
      <c r="AX171" s="64"/>
      <c r="AY171" s="64"/>
      <c r="AZ171" s="64"/>
      <c r="BA171" s="64"/>
      <c r="BB171" s="64"/>
      <c r="BC171" s="64"/>
      <c r="BD171" s="64"/>
      <c r="BE171" s="64"/>
      <c r="BF171" s="64"/>
      <c r="BG171" s="64"/>
      <c r="BH171" s="246"/>
      <c r="BI171" s="64"/>
      <c r="BJ171" s="64"/>
      <c r="BK171" s="64"/>
      <c r="BL171" s="64"/>
      <c r="BM171" s="64"/>
      <c r="BN171" s="64"/>
      <c r="BO171" s="64"/>
      <c r="BP171" s="64"/>
      <c r="BQ171" s="64"/>
      <c r="BR171" s="64"/>
      <c r="BS171" s="64"/>
      <c r="BT171" s="64"/>
      <c r="BU171" s="64"/>
      <c r="BV171" s="64"/>
      <c r="BW171" s="64"/>
      <c r="BX171" s="64"/>
      <c r="BY171" s="64"/>
      <c r="BZ171" s="64"/>
      <c r="CA171" s="64"/>
      <c r="CB171" s="64"/>
      <c r="CC171" s="64"/>
      <c r="CD171" s="64"/>
      <c r="CE171" s="64"/>
      <c r="CF171" s="64"/>
      <c r="CG171" s="64"/>
      <c r="CH171" s="64"/>
      <c r="CI171" s="64"/>
      <c r="CJ171" s="64"/>
      <c r="CK171" s="64"/>
      <c r="CL171" s="67"/>
      <c r="CM171" s="64"/>
      <c r="CN171" s="64"/>
      <c r="CO171" s="67"/>
      <c r="CP171" s="67"/>
      <c r="CQ171" s="156"/>
    </row>
    <row r="172" spans="1:95" hidden="1" outlineLevel="1" x14ac:dyDescent="0.2">
      <c r="A172" s="206"/>
      <c r="B172" s="206"/>
      <c r="C172" s="206"/>
      <c r="D172" s="207"/>
      <c r="E172" s="206"/>
      <c r="F172" s="206"/>
      <c r="G172" s="323" t="s">
        <v>77</v>
      </c>
      <c r="H172" s="206"/>
      <c r="I172" s="206"/>
      <c r="J172" s="206"/>
      <c r="K172" s="206">
        <v>12</v>
      </c>
      <c r="L172" s="208"/>
      <c r="M172" s="208"/>
      <c r="N172" s="208"/>
      <c r="O172" s="208"/>
      <c r="P172" s="208"/>
      <c r="Q172" s="208"/>
      <c r="R172" s="208"/>
      <c r="S172" s="208"/>
      <c r="T172" s="231"/>
      <c r="U172" s="231"/>
      <c r="V172" s="206"/>
      <c r="W172" s="206"/>
      <c r="X172" s="206"/>
      <c r="Y172" s="206"/>
      <c r="Z172" s="206"/>
      <c r="AA172" s="206"/>
      <c r="AB172" s="206"/>
      <c r="AC172" s="64"/>
      <c r="AD172" s="66"/>
      <c r="AE172" s="66"/>
      <c r="AF172" s="64"/>
      <c r="AG172" s="64"/>
      <c r="AH172" s="64"/>
      <c r="AI172" s="64"/>
      <c r="AJ172" s="64"/>
      <c r="AK172" s="64"/>
      <c r="AL172" s="64"/>
      <c r="AM172" s="64"/>
      <c r="AN172" s="64"/>
      <c r="AO172" s="64"/>
      <c r="AP172" s="64"/>
      <c r="AQ172" s="64"/>
      <c r="AR172" s="64"/>
      <c r="AS172" s="64"/>
      <c r="AT172" s="327"/>
      <c r="AU172" s="327"/>
      <c r="AV172" s="327"/>
      <c r="AW172" s="64"/>
      <c r="AX172" s="64"/>
      <c r="AY172" s="64"/>
      <c r="AZ172" s="64"/>
      <c r="BA172" s="64"/>
      <c r="BB172" s="64"/>
      <c r="BC172" s="64"/>
      <c r="BD172" s="64"/>
      <c r="BE172" s="64"/>
      <c r="BF172" s="64"/>
      <c r="BG172" s="64"/>
      <c r="BH172" s="246"/>
      <c r="BI172" s="64"/>
      <c r="BJ172" s="64"/>
      <c r="BK172" s="64"/>
      <c r="BL172" s="64"/>
      <c r="BM172" s="64"/>
      <c r="BN172" s="64"/>
      <c r="BO172" s="64"/>
      <c r="BP172" s="64"/>
      <c r="BQ172" s="64"/>
      <c r="BR172" s="64"/>
      <c r="BS172" s="64"/>
      <c r="BT172" s="64"/>
      <c r="BU172" s="64"/>
      <c r="BV172" s="64"/>
      <c r="BW172" s="64"/>
      <c r="BX172" s="64"/>
      <c r="BY172" s="64"/>
      <c r="BZ172" s="64"/>
      <c r="CA172" s="64"/>
      <c r="CB172" s="64"/>
      <c r="CC172" s="64"/>
      <c r="CD172" s="64"/>
      <c r="CE172" s="64"/>
      <c r="CF172" s="64"/>
      <c r="CG172" s="64"/>
      <c r="CH172" s="64"/>
      <c r="CI172" s="64"/>
      <c r="CJ172" s="64"/>
      <c r="CK172" s="64"/>
      <c r="CL172" s="67"/>
      <c r="CM172" s="64"/>
      <c r="CN172" s="64"/>
      <c r="CO172" s="67"/>
      <c r="CP172" s="67"/>
      <c r="CQ172" s="156"/>
    </row>
    <row r="173" spans="1:95" hidden="1" outlineLevel="1" x14ac:dyDescent="0.2">
      <c r="A173" s="206"/>
      <c r="B173" s="206"/>
      <c r="C173" s="206"/>
      <c r="D173" s="207"/>
      <c r="E173" s="206"/>
      <c r="F173" s="206"/>
      <c r="G173" s="210" t="s">
        <v>78</v>
      </c>
      <c r="H173" s="206"/>
      <c r="I173" s="206"/>
      <c r="J173" s="206"/>
      <c r="K173" s="206">
        <v>13</v>
      </c>
      <c r="L173" s="208"/>
      <c r="M173" s="208"/>
      <c r="N173" s="208"/>
      <c r="O173" s="208"/>
      <c r="P173" s="208"/>
      <c r="Q173" s="208"/>
      <c r="R173" s="208"/>
      <c r="S173" s="208"/>
      <c r="T173" s="231"/>
      <c r="U173" s="231"/>
      <c r="V173" s="206"/>
      <c r="W173" s="206"/>
      <c r="X173" s="206"/>
      <c r="Y173" s="206"/>
      <c r="Z173" s="206"/>
      <c r="AA173" s="206"/>
      <c r="AB173" s="206"/>
      <c r="AC173" s="64"/>
      <c r="AD173" s="66"/>
      <c r="AE173" s="66"/>
      <c r="AF173" s="64"/>
      <c r="AG173" s="64"/>
      <c r="AH173" s="64"/>
      <c r="AI173" s="64"/>
      <c r="AJ173" s="64"/>
      <c r="AK173" s="64"/>
      <c r="AL173" s="64"/>
      <c r="AM173" s="64"/>
      <c r="AN173" s="64"/>
      <c r="AO173" s="64"/>
      <c r="AP173" s="64"/>
      <c r="AQ173" s="64"/>
      <c r="AR173" s="64"/>
      <c r="AS173" s="64"/>
      <c r="AT173" s="327"/>
      <c r="AU173" s="327"/>
      <c r="AV173" s="327"/>
      <c r="AW173" s="64"/>
      <c r="AX173" s="64"/>
      <c r="AY173" s="64"/>
      <c r="AZ173" s="64"/>
      <c r="BA173" s="64"/>
      <c r="BB173" s="64"/>
      <c r="BC173" s="64"/>
      <c r="BD173" s="64"/>
      <c r="BE173" s="64"/>
      <c r="BF173" s="64"/>
      <c r="BG173" s="64"/>
      <c r="BH173" s="246"/>
      <c r="BI173" s="64"/>
      <c r="BJ173" s="64"/>
      <c r="BK173" s="64"/>
      <c r="BL173" s="64"/>
      <c r="BM173" s="64"/>
      <c r="BN173" s="64"/>
      <c r="BO173" s="64"/>
      <c r="BP173" s="64"/>
      <c r="BQ173" s="64"/>
      <c r="BR173" s="64"/>
      <c r="BS173" s="64"/>
      <c r="BT173" s="64"/>
      <c r="BU173" s="64"/>
      <c r="BV173" s="64"/>
      <c r="BW173" s="64"/>
      <c r="BX173" s="64"/>
      <c r="BY173" s="64"/>
      <c r="BZ173" s="64"/>
      <c r="CA173" s="64"/>
      <c r="CB173" s="64"/>
      <c r="CC173" s="64"/>
      <c r="CD173" s="64"/>
      <c r="CE173" s="64"/>
      <c r="CF173" s="64"/>
      <c r="CG173" s="64"/>
      <c r="CH173" s="64"/>
      <c r="CI173" s="64"/>
      <c r="CJ173" s="64"/>
      <c r="CK173" s="64"/>
      <c r="CL173" s="67"/>
      <c r="CM173" s="64"/>
      <c r="CN173" s="64"/>
      <c r="CO173" s="67"/>
      <c r="CP173" s="67"/>
      <c r="CQ173" s="156"/>
    </row>
    <row r="174" spans="1:95" hidden="1" outlineLevel="1" x14ac:dyDescent="0.2">
      <c r="A174" s="206"/>
      <c r="B174" s="206"/>
      <c r="C174" s="206"/>
      <c r="D174" s="207"/>
      <c r="E174" s="206"/>
      <c r="F174" s="206"/>
      <c r="G174" s="210" t="s">
        <v>79</v>
      </c>
      <c r="H174" s="206"/>
      <c r="I174" s="206"/>
      <c r="J174" s="206"/>
      <c r="K174" s="206">
        <v>14</v>
      </c>
      <c r="L174" s="208"/>
      <c r="M174" s="208"/>
      <c r="N174" s="208"/>
      <c r="O174" s="208"/>
      <c r="P174" s="208"/>
      <c r="Q174" s="208"/>
      <c r="R174" s="208"/>
      <c r="S174" s="208"/>
      <c r="T174" s="231"/>
      <c r="U174" s="231"/>
      <c r="V174" s="206"/>
      <c r="W174" s="206"/>
      <c r="X174" s="206"/>
      <c r="Y174" s="206"/>
      <c r="Z174" s="206"/>
      <c r="AA174" s="206"/>
      <c r="AB174" s="206"/>
      <c r="AC174" s="64"/>
      <c r="AD174" s="66"/>
      <c r="AE174" s="66"/>
      <c r="AF174" s="64"/>
      <c r="AG174" s="64"/>
      <c r="AH174" s="64"/>
      <c r="AI174" s="64"/>
      <c r="AJ174" s="64"/>
      <c r="AK174" s="64"/>
      <c r="AL174" s="64"/>
      <c r="AM174" s="64"/>
      <c r="AN174" s="64"/>
      <c r="AO174" s="64"/>
      <c r="AP174" s="64"/>
      <c r="AQ174" s="64"/>
      <c r="AR174" s="64"/>
      <c r="AS174" s="64"/>
      <c r="AT174" s="327"/>
      <c r="AU174" s="327"/>
      <c r="AV174" s="327"/>
      <c r="AW174" s="64"/>
      <c r="AX174" s="64"/>
      <c r="AY174" s="64"/>
      <c r="AZ174" s="64"/>
      <c r="BA174" s="64"/>
      <c r="BB174" s="64"/>
      <c r="BC174" s="64"/>
      <c r="BD174" s="64"/>
      <c r="BE174" s="64"/>
      <c r="BF174" s="64"/>
      <c r="BG174" s="64"/>
      <c r="BH174" s="246"/>
      <c r="BI174" s="64"/>
      <c r="BJ174" s="64"/>
      <c r="BK174" s="64"/>
      <c r="BL174" s="64"/>
      <c r="BM174" s="64"/>
      <c r="BN174" s="64"/>
      <c r="BO174" s="64"/>
      <c r="BP174" s="64"/>
      <c r="BQ174" s="64"/>
      <c r="BR174" s="64"/>
      <c r="BS174" s="64"/>
      <c r="BT174" s="64"/>
      <c r="BU174" s="64"/>
      <c r="BV174" s="64"/>
      <c r="BW174" s="64"/>
      <c r="BX174" s="64"/>
      <c r="BY174" s="64"/>
      <c r="BZ174" s="64"/>
      <c r="CA174" s="64"/>
      <c r="CB174" s="64"/>
      <c r="CC174" s="64"/>
      <c r="CD174" s="64"/>
      <c r="CE174" s="64"/>
      <c r="CF174" s="64"/>
      <c r="CG174" s="64"/>
      <c r="CH174" s="64"/>
      <c r="CI174" s="64"/>
      <c r="CJ174" s="64"/>
      <c r="CK174" s="64"/>
      <c r="CL174" s="67"/>
      <c r="CM174" s="64"/>
      <c r="CN174" s="64"/>
      <c r="CO174" s="67"/>
      <c r="CP174" s="67"/>
      <c r="CQ174" s="156"/>
    </row>
    <row r="175" spans="1:95" hidden="1" outlineLevel="1" x14ac:dyDescent="0.2">
      <c r="A175" s="206"/>
      <c r="B175" s="206"/>
      <c r="C175" s="206"/>
      <c r="D175" s="207"/>
      <c r="E175" s="206"/>
      <c r="F175" s="206"/>
      <c r="G175" s="210" t="s">
        <v>80</v>
      </c>
      <c r="H175" s="206"/>
      <c r="I175" s="206"/>
      <c r="J175" s="206"/>
      <c r="K175" s="206">
        <v>15</v>
      </c>
      <c r="L175" s="208"/>
      <c r="M175" s="208"/>
      <c r="N175" s="208"/>
      <c r="O175" s="208"/>
      <c r="P175" s="208"/>
      <c r="Q175" s="208"/>
      <c r="R175" s="208"/>
      <c r="S175" s="208"/>
      <c r="T175" s="231"/>
      <c r="U175" s="231"/>
      <c r="V175" s="206"/>
      <c r="W175" s="206"/>
      <c r="X175" s="206"/>
      <c r="Y175" s="206"/>
      <c r="Z175" s="206"/>
      <c r="AA175" s="206"/>
      <c r="AB175" s="206"/>
      <c r="AC175" s="64"/>
      <c r="AD175" s="66"/>
      <c r="AE175" s="66"/>
      <c r="AF175" s="64"/>
      <c r="AG175" s="64"/>
      <c r="AH175" s="64"/>
      <c r="AI175" s="64"/>
      <c r="AJ175" s="64"/>
      <c r="AK175" s="64"/>
      <c r="AL175" s="64"/>
      <c r="AM175" s="64"/>
      <c r="AN175" s="64"/>
      <c r="AO175" s="64"/>
      <c r="AP175" s="64"/>
      <c r="AQ175" s="64"/>
      <c r="AR175" s="64"/>
      <c r="AS175" s="64"/>
      <c r="AT175" s="327"/>
      <c r="AU175" s="327"/>
      <c r="AV175" s="327"/>
      <c r="AW175" s="64"/>
      <c r="AX175" s="64"/>
      <c r="AY175" s="64"/>
      <c r="AZ175" s="64"/>
      <c r="BA175" s="64"/>
      <c r="BB175" s="64"/>
      <c r="BC175" s="64"/>
      <c r="BD175" s="64"/>
      <c r="BE175" s="64"/>
      <c r="BF175" s="64"/>
      <c r="BG175" s="64"/>
      <c r="BH175" s="246"/>
      <c r="BI175" s="64"/>
      <c r="BJ175" s="64"/>
      <c r="BK175" s="64"/>
      <c r="BL175" s="64"/>
      <c r="BM175" s="64"/>
      <c r="BN175" s="64"/>
      <c r="BO175" s="64"/>
      <c r="BP175" s="64"/>
      <c r="BQ175" s="64"/>
      <c r="BR175" s="64"/>
      <c r="BS175" s="64"/>
      <c r="BT175" s="64"/>
      <c r="BU175" s="64"/>
      <c r="BV175" s="64"/>
      <c r="BW175" s="64"/>
      <c r="BX175" s="64"/>
      <c r="BY175" s="64"/>
      <c r="BZ175" s="64"/>
      <c r="CA175" s="64"/>
      <c r="CB175" s="64"/>
      <c r="CC175" s="64"/>
      <c r="CD175" s="64"/>
      <c r="CE175" s="64"/>
      <c r="CF175" s="64"/>
      <c r="CG175" s="64"/>
      <c r="CH175" s="64"/>
      <c r="CI175" s="64"/>
      <c r="CJ175" s="64"/>
      <c r="CK175" s="64"/>
      <c r="CL175" s="67"/>
      <c r="CM175" s="64"/>
      <c r="CN175" s="64"/>
      <c r="CO175" s="67"/>
      <c r="CP175" s="67"/>
      <c r="CQ175" s="156"/>
    </row>
    <row r="176" spans="1:95" hidden="1" outlineLevel="1" x14ac:dyDescent="0.2">
      <c r="A176" s="206"/>
      <c r="B176" s="206"/>
      <c r="C176" s="206"/>
      <c r="D176" s="207"/>
      <c r="E176" s="206"/>
      <c r="F176" s="206"/>
      <c r="G176" s="206"/>
      <c r="H176" s="206"/>
      <c r="I176" s="206"/>
      <c r="J176" s="206"/>
      <c r="K176" s="206"/>
      <c r="L176" s="208"/>
      <c r="M176" s="208"/>
      <c r="N176" s="208"/>
      <c r="O176" s="208"/>
      <c r="P176" s="208"/>
      <c r="Q176" s="208"/>
      <c r="R176" s="208"/>
      <c r="S176" s="208"/>
      <c r="T176" s="231"/>
      <c r="U176" s="231"/>
      <c r="V176" s="206"/>
      <c r="W176" s="206"/>
      <c r="X176" s="206"/>
      <c r="Y176" s="206"/>
      <c r="Z176" s="206"/>
      <c r="AA176" s="206"/>
      <c r="AB176" s="206"/>
      <c r="AC176" s="64"/>
      <c r="AD176" s="66"/>
      <c r="AE176" s="66"/>
      <c r="AF176" s="64"/>
      <c r="AG176" s="64"/>
      <c r="AH176" s="64"/>
      <c r="AI176" s="64"/>
      <c r="AJ176" s="64"/>
      <c r="AK176" s="64"/>
      <c r="AL176" s="64"/>
      <c r="AM176" s="64"/>
      <c r="AN176" s="64"/>
      <c r="AO176" s="64"/>
      <c r="AP176" s="64"/>
      <c r="AQ176" s="64"/>
      <c r="AR176" s="64"/>
      <c r="AS176" s="64"/>
      <c r="AT176" s="327"/>
      <c r="AU176" s="327"/>
      <c r="AV176" s="327"/>
      <c r="AW176" s="64"/>
      <c r="AX176" s="64"/>
      <c r="AY176" s="64"/>
      <c r="AZ176" s="64"/>
      <c r="BA176" s="64"/>
      <c r="BB176" s="64"/>
      <c r="BC176" s="64"/>
      <c r="BD176" s="64"/>
      <c r="BE176" s="64"/>
      <c r="BF176" s="64"/>
      <c r="BG176" s="64"/>
      <c r="BH176" s="246"/>
      <c r="BI176" s="64"/>
      <c r="BJ176" s="64"/>
      <c r="BK176" s="64"/>
      <c r="BL176" s="64"/>
      <c r="BM176" s="64"/>
      <c r="BN176" s="64"/>
      <c r="BO176" s="64"/>
      <c r="BP176" s="64"/>
      <c r="BQ176" s="64"/>
      <c r="BR176" s="64"/>
      <c r="BS176" s="64"/>
      <c r="BT176" s="64"/>
      <c r="BU176" s="64"/>
      <c r="BV176" s="64"/>
      <c r="BW176" s="64"/>
      <c r="BX176" s="64"/>
      <c r="BY176" s="64"/>
      <c r="BZ176" s="64"/>
      <c r="CA176" s="64"/>
      <c r="CB176" s="64"/>
      <c r="CC176" s="64"/>
      <c r="CD176" s="64"/>
      <c r="CE176" s="64"/>
      <c r="CF176" s="64"/>
      <c r="CG176" s="64"/>
      <c r="CH176" s="64"/>
      <c r="CI176" s="64"/>
      <c r="CJ176" s="64"/>
      <c r="CK176" s="64"/>
      <c r="CL176" s="67"/>
      <c r="CM176" s="64"/>
      <c r="CN176" s="64"/>
      <c r="CO176" s="67"/>
      <c r="CP176" s="67"/>
      <c r="CQ176" s="156"/>
    </row>
    <row r="177" spans="1:95" hidden="1" outlineLevel="1" x14ac:dyDescent="0.2">
      <c r="A177" s="206"/>
      <c r="B177" s="206"/>
      <c r="C177" s="206"/>
      <c r="D177" s="207"/>
      <c r="E177" s="206"/>
      <c r="F177" s="206"/>
      <c r="G177" s="206"/>
      <c r="H177" s="206"/>
      <c r="I177" s="206"/>
      <c r="J177" s="206"/>
      <c r="K177" s="206"/>
      <c r="L177" s="208"/>
      <c r="M177" s="208"/>
      <c r="N177" s="208"/>
      <c r="O177" s="208"/>
      <c r="P177" s="208"/>
      <c r="Q177" s="208"/>
      <c r="R177" s="208"/>
      <c r="S177" s="208"/>
      <c r="T177" s="231"/>
      <c r="U177" s="231"/>
      <c r="V177" s="206"/>
      <c r="W177" s="206"/>
      <c r="X177" s="206"/>
      <c r="Y177" s="206"/>
      <c r="Z177" s="206"/>
      <c r="AA177" s="206"/>
      <c r="AB177" s="206"/>
      <c r="AC177" s="64"/>
      <c r="AD177" s="66"/>
      <c r="AE177" s="66"/>
      <c r="AF177" s="64"/>
      <c r="AG177" s="64"/>
      <c r="AH177" s="64"/>
      <c r="AI177" s="64"/>
      <c r="AJ177" s="64"/>
      <c r="AK177" s="64"/>
      <c r="AL177" s="64"/>
      <c r="AM177" s="64"/>
      <c r="AN177" s="64"/>
      <c r="AO177" s="64"/>
      <c r="AP177" s="64"/>
      <c r="AQ177" s="64"/>
      <c r="AR177" s="64"/>
      <c r="AS177" s="64"/>
      <c r="AT177" s="327"/>
      <c r="AU177" s="327"/>
      <c r="AV177" s="327"/>
      <c r="AW177" s="64"/>
      <c r="AX177" s="64"/>
      <c r="AY177" s="64"/>
      <c r="AZ177" s="64"/>
      <c r="BA177" s="64"/>
      <c r="BB177" s="64"/>
      <c r="BC177" s="64"/>
      <c r="BD177" s="64"/>
      <c r="BE177" s="64"/>
      <c r="BF177" s="64"/>
      <c r="BG177" s="64"/>
      <c r="BH177" s="246"/>
      <c r="BI177" s="64"/>
      <c r="BJ177" s="64"/>
      <c r="BK177" s="64"/>
      <c r="BL177" s="64"/>
      <c r="BM177" s="64"/>
      <c r="BN177" s="64"/>
      <c r="BO177" s="64"/>
      <c r="BP177" s="64"/>
      <c r="BQ177" s="64"/>
      <c r="BR177" s="64"/>
      <c r="BS177" s="64"/>
      <c r="BT177" s="64"/>
      <c r="BU177" s="64"/>
      <c r="BV177" s="64"/>
      <c r="BW177" s="64"/>
      <c r="BX177" s="64"/>
      <c r="BY177" s="64"/>
      <c r="BZ177" s="64"/>
      <c r="CA177" s="64"/>
      <c r="CB177" s="64"/>
      <c r="CC177" s="64"/>
      <c r="CD177" s="64"/>
      <c r="CE177" s="64"/>
      <c r="CF177" s="64"/>
      <c r="CG177" s="64"/>
      <c r="CH177" s="64"/>
      <c r="CI177" s="64"/>
      <c r="CJ177" s="64"/>
      <c r="CK177" s="64"/>
      <c r="CL177" s="67"/>
      <c r="CM177" s="64"/>
      <c r="CN177" s="64"/>
      <c r="CO177" s="67"/>
      <c r="CP177" s="67"/>
      <c r="CQ177" s="156"/>
    </row>
    <row r="178" spans="1:95" hidden="1" outlineLevel="1" x14ac:dyDescent="0.2">
      <c r="A178" s="206"/>
      <c r="B178" s="206"/>
      <c r="C178" s="206"/>
      <c r="D178" s="207"/>
      <c r="E178" s="206"/>
      <c r="F178" s="206"/>
      <c r="G178" s="206"/>
      <c r="H178" s="206"/>
      <c r="I178" s="206"/>
      <c r="J178" s="206"/>
      <c r="K178" s="206"/>
      <c r="L178" s="208"/>
      <c r="M178" s="208"/>
      <c r="N178" s="208"/>
      <c r="O178" s="208"/>
      <c r="P178" s="208"/>
      <c r="Q178" s="208"/>
      <c r="R178" s="208"/>
      <c r="S178" s="208"/>
      <c r="T178" s="231"/>
      <c r="U178" s="231"/>
      <c r="V178" s="206"/>
      <c r="W178" s="206"/>
      <c r="X178" s="206"/>
      <c r="Y178" s="206"/>
      <c r="Z178" s="206"/>
      <c r="AA178" s="206"/>
      <c r="AB178" s="206"/>
      <c r="AC178" s="64"/>
      <c r="AD178" s="66"/>
      <c r="AE178" s="66"/>
      <c r="AF178" s="64"/>
      <c r="AG178" s="64"/>
      <c r="AH178" s="64"/>
      <c r="AI178" s="64"/>
      <c r="AJ178" s="64"/>
      <c r="AK178" s="64"/>
      <c r="AL178" s="64"/>
      <c r="AM178" s="64"/>
      <c r="AN178" s="64"/>
      <c r="AO178" s="64"/>
      <c r="AP178" s="64"/>
      <c r="AQ178" s="64"/>
      <c r="AR178" s="64"/>
      <c r="AS178" s="64"/>
      <c r="AT178" s="327"/>
      <c r="AU178" s="327"/>
      <c r="AV178" s="327"/>
      <c r="AW178" s="64"/>
      <c r="AX178" s="64"/>
      <c r="AY178" s="64"/>
      <c r="AZ178" s="64"/>
      <c r="BA178" s="64"/>
      <c r="BB178" s="64"/>
      <c r="BC178" s="64"/>
      <c r="BD178" s="64"/>
      <c r="BE178" s="64"/>
      <c r="BF178" s="64"/>
      <c r="BG178" s="64"/>
      <c r="BH178" s="246"/>
      <c r="BI178" s="64"/>
      <c r="BJ178" s="64"/>
      <c r="BK178" s="64"/>
      <c r="BL178" s="64"/>
      <c r="BM178" s="64"/>
      <c r="BN178" s="64"/>
      <c r="BO178" s="64"/>
      <c r="BP178" s="64"/>
      <c r="BQ178" s="64"/>
      <c r="BR178" s="64"/>
      <c r="BS178" s="64"/>
      <c r="BT178" s="64"/>
      <c r="BU178" s="64"/>
      <c r="BV178" s="64"/>
      <c r="BW178" s="64"/>
      <c r="BX178" s="64"/>
      <c r="BY178" s="64"/>
      <c r="BZ178" s="64"/>
      <c r="CA178" s="64"/>
      <c r="CB178" s="64"/>
      <c r="CC178" s="64"/>
      <c r="CD178" s="64"/>
      <c r="CE178" s="64"/>
      <c r="CF178" s="64"/>
      <c r="CG178" s="64"/>
      <c r="CH178" s="64"/>
      <c r="CI178" s="64"/>
      <c r="CJ178" s="64"/>
      <c r="CK178" s="64"/>
      <c r="CL178" s="67"/>
      <c r="CM178" s="64"/>
      <c r="CN178" s="64"/>
      <c r="CO178" s="67"/>
      <c r="CP178" s="67"/>
      <c r="CQ178" s="156"/>
    </row>
    <row r="179" spans="1:95" hidden="1" outlineLevel="1" x14ac:dyDescent="0.2">
      <c r="A179" s="206"/>
      <c r="B179" s="206"/>
      <c r="C179" s="206"/>
      <c r="D179" s="207"/>
      <c r="E179" s="206"/>
      <c r="F179" s="206"/>
      <c r="G179" s="206"/>
      <c r="H179" s="206"/>
      <c r="I179" s="206"/>
      <c r="J179" s="210"/>
      <c r="K179" s="206"/>
      <c r="L179" s="208"/>
      <c r="M179" s="208"/>
      <c r="N179" s="208"/>
      <c r="O179" s="208"/>
      <c r="P179" s="208"/>
      <c r="Q179" s="208"/>
      <c r="R179" s="208"/>
      <c r="S179" s="208"/>
      <c r="T179" s="231"/>
      <c r="U179" s="231"/>
      <c r="V179" s="206"/>
      <c r="W179" s="206"/>
      <c r="X179" s="206"/>
      <c r="Y179" s="206"/>
      <c r="Z179" s="206"/>
      <c r="AA179" s="206"/>
      <c r="AB179" s="206"/>
      <c r="AC179" s="64"/>
      <c r="AD179" s="66"/>
      <c r="AE179" s="66"/>
      <c r="AF179" s="64"/>
      <c r="AG179" s="64"/>
      <c r="AH179" s="64"/>
      <c r="AI179" s="64"/>
      <c r="AJ179" s="64"/>
      <c r="AK179" s="64"/>
      <c r="AL179" s="64"/>
      <c r="AM179" s="64"/>
      <c r="AN179" s="64"/>
      <c r="AO179" s="64"/>
      <c r="AP179" s="64"/>
      <c r="AQ179" s="64"/>
      <c r="AR179" s="64"/>
      <c r="AS179" s="64"/>
      <c r="AT179" s="327"/>
      <c r="AU179" s="327"/>
      <c r="AV179" s="327"/>
      <c r="AW179" s="64"/>
      <c r="AX179" s="64"/>
      <c r="AY179" s="64"/>
      <c r="AZ179" s="64"/>
      <c r="BA179" s="64"/>
      <c r="BB179" s="64"/>
      <c r="BC179" s="64"/>
      <c r="BD179" s="64"/>
      <c r="BE179" s="64"/>
      <c r="BF179" s="64"/>
      <c r="BG179" s="64"/>
      <c r="BH179" s="246"/>
      <c r="BI179" s="64"/>
      <c r="BJ179" s="64"/>
      <c r="BK179" s="64"/>
      <c r="BL179" s="64"/>
      <c r="BM179" s="64"/>
      <c r="BN179" s="64"/>
      <c r="BO179" s="64"/>
      <c r="BP179" s="64"/>
      <c r="BQ179" s="64"/>
      <c r="BR179" s="64"/>
      <c r="BS179" s="64"/>
      <c r="BT179" s="64"/>
      <c r="BU179" s="64"/>
      <c r="BV179" s="64"/>
      <c r="BW179" s="64"/>
      <c r="BX179" s="64"/>
      <c r="BY179" s="64"/>
      <c r="BZ179" s="64"/>
      <c r="CA179" s="64"/>
      <c r="CB179" s="64"/>
      <c r="CC179" s="64"/>
      <c r="CD179" s="64"/>
      <c r="CE179" s="64"/>
      <c r="CF179" s="64"/>
      <c r="CG179" s="64"/>
      <c r="CH179" s="64"/>
      <c r="CI179" s="64"/>
      <c r="CJ179" s="64"/>
      <c r="CK179" s="64"/>
      <c r="CL179" s="64"/>
      <c r="CM179" s="64"/>
      <c r="CN179" s="64"/>
      <c r="CO179" s="67"/>
      <c r="CP179" s="67"/>
      <c r="CQ179" s="156"/>
    </row>
    <row r="180" spans="1:95" hidden="1" outlineLevel="1" x14ac:dyDescent="0.2">
      <c r="A180" s="206"/>
      <c r="B180" s="206"/>
      <c r="C180" s="206"/>
      <c r="D180" s="207"/>
      <c r="E180" s="206"/>
      <c r="F180" s="206"/>
      <c r="G180" s="206"/>
      <c r="H180" s="206"/>
      <c r="I180" s="206"/>
      <c r="J180" s="210"/>
      <c r="K180" s="206"/>
      <c r="L180" s="208"/>
      <c r="M180" s="208"/>
      <c r="N180" s="208"/>
      <c r="O180" s="208"/>
      <c r="P180" s="208"/>
      <c r="Q180" s="208"/>
      <c r="R180" s="208"/>
      <c r="S180" s="208"/>
      <c r="T180" s="231"/>
      <c r="U180" s="231"/>
      <c r="V180" s="206"/>
      <c r="W180" s="206"/>
      <c r="X180" s="206"/>
      <c r="Y180" s="206"/>
      <c r="Z180" s="206"/>
      <c r="AA180" s="206"/>
      <c r="AB180" s="206"/>
      <c r="AC180" s="64"/>
      <c r="AD180" s="66"/>
      <c r="AE180" s="66"/>
      <c r="AF180" s="64"/>
      <c r="AG180" s="64"/>
      <c r="AH180" s="64"/>
      <c r="AI180" s="64"/>
      <c r="AJ180" s="64"/>
      <c r="AK180" s="64"/>
      <c r="AL180" s="64"/>
      <c r="AM180" s="64"/>
      <c r="AN180" s="64"/>
      <c r="AO180" s="64"/>
      <c r="AP180" s="64"/>
      <c r="AQ180" s="64"/>
      <c r="AR180" s="64"/>
      <c r="AS180" s="64"/>
      <c r="AT180" s="327"/>
      <c r="AU180" s="327"/>
      <c r="AV180" s="327"/>
      <c r="AW180" s="64"/>
      <c r="AX180" s="64"/>
      <c r="AY180" s="64"/>
      <c r="AZ180" s="64"/>
      <c r="BA180" s="64"/>
      <c r="BB180" s="64"/>
      <c r="BC180" s="64"/>
      <c r="BD180" s="64"/>
      <c r="BE180" s="64"/>
      <c r="BF180" s="64"/>
      <c r="BG180" s="64"/>
      <c r="BH180" s="246"/>
      <c r="BI180" s="64"/>
      <c r="BJ180" s="64"/>
      <c r="BK180" s="64"/>
      <c r="BL180" s="64"/>
      <c r="BM180" s="64"/>
      <c r="BN180" s="64"/>
      <c r="BO180" s="64"/>
      <c r="BP180" s="64"/>
      <c r="BQ180" s="64"/>
      <c r="BR180" s="64"/>
      <c r="BS180" s="64"/>
      <c r="BT180" s="64"/>
      <c r="BU180" s="64"/>
      <c r="BV180" s="64"/>
      <c r="BW180" s="64"/>
      <c r="BX180" s="64"/>
      <c r="BY180" s="64"/>
      <c r="BZ180" s="64"/>
      <c r="CA180" s="64"/>
      <c r="CB180" s="64"/>
      <c r="CC180" s="64"/>
      <c r="CD180" s="64"/>
      <c r="CE180" s="64"/>
      <c r="CF180" s="64"/>
      <c r="CG180" s="64"/>
      <c r="CH180" s="64"/>
      <c r="CI180" s="64"/>
      <c r="CJ180" s="64"/>
      <c r="CK180" s="64"/>
      <c r="CL180" s="64"/>
      <c r="CM180" s="64"/>
      <c r="CN180" s="64"/>
      <c r="CO180" s="67"/>
      <c r="CP180" s="67"/>
      <c r="CQ180" s="156"/>
    </row>
    <row r="181" spans="1:95" hidden="1" outlineLevel="1" x14ac:dyDescent="0.2">
      <c r="A181" s="206"/>
      <c r="B181" s="206"/>
      <c r="C181" s="206"/>
      <c r="D181" s="207"/>
      <c r="E181" s="206"/>
      <c r="F181" s="206"/>
      <c r="G181" s="206"/>
      <c r="H181" s="206"/>
      <c r="I181" s="206"/>
      <c r="J181" s="210"/>
      <c r="K181" s="206"/>
      <c r="L181" s="208"/>
      <c r="M181" s="208"/>
      <c r="N181" s="208"/>
      <c r="O181" s="208"/>
      <c r="P181" s="208"/>
      <c r="Q181" s="208"/>
      <c r="R181" s="208"/>
      <c r="S181" s="208"/>
      <c r="T181" s="231"/>
      <c r="U181" s="231"/>
      <c r="V181" s="206"/>
      <c r="W181" s="206"/>
      <c r="X181" s="206"/>
      <c r="Y181" s="206"/>
      <c r="Z181" s="206"/>
      <c r="AA181" s="206"/>
      <c r="AB181" s="206"/>
      <c r="AC181" s="64"/>
      <c r="AD181" s="66"/>
      <c r="AE181" s="66"/>
      <c r="AF181" s="64"/>
      <c r="AG181" s="64"/>
      <c r="AH181" s="64"/>
      <c r="AI181" s="64"/>
      <c r="AJ181" s="64"/>
      <c r="AK181" s="64"/>
      <c r="AL181" s="64"/>
      <c r="AM181" s="64"/>
      <c r="AN181" s="64"/>
      <c r="AO181" s="64"/>
      <c r="AP181" s="64"/>
      <c r="AQ181" s="64"/>
      <c r="AR181" s="64"/>
      <c r="AS181" s="64"/>
      <c r="AT181" s="327"/>
      <c r="AU181" s="327"/>
      <c r="AV181" s="327"/>
      <c r="AW181" s="64"/>
      <c r="AX181" s="64"/>
      <c r="AY181" s="64"/>
      <c r="AZ181" s="64"/>
      <c r="BA181" s="64"/>
      <c r="BB181" s="64"/>
      <c r="BC181" s="64"/>
      <c r="BD181" s="64"/>
      <c r="BE181" s="64"/>
      <c r="BF181" s="64"/>
      <c r="BG181" s="64"/>
      <c r="BH181" s="246"/>
      <c r="BI181" s="64"/>
      <c r="BJ181" s="64"/>
      <c r="BK181" s="64"/>
      <c r="BL181" s="64"/>
      <c r="BM181" s="64"/>
      <c r="BN181" s="64"/>
      <c r="BO181" s="64"/>
      <c r="BP181" s="64"/>
      <c r="BQ181" s="64"/>
      <c r="BR181" s="64"/>
      <c r="BS181" s="64"/>
      <c r="BT181" s="64"/>
      <c r="BU181" s="64"/>
      <c r="BV181" s="64"/>
      <c r="BW181" s="64"/>
      <c r="BX181" s="64"/>
      <c r="BY181" s="64"/>
      <c r="BZ181" s="64"/>
      <c r="CA181" s="64"/>
      <c r="CB181" s="64"/>
      <c r="CC181" s="64"/>
      <c r="CD181" s="64"/>
      <c r="CE181" s="64"/>
      <c r="CF181" s="64"/>
      <c r="CG181" s="64"/>
      <c r="CH181" s="64"/>
      <c r="CI181" s="64"/>
      <c r="CJ181" s="64"/>
      <c r="CK181" s="64"/>
      <c r="CL181" s="64"/>
      <c r="CM181" s="64"/>
      <c r="CN181" s="64"/>
      <c r="CO181" s="67"/>
      <c r="CP181" s="67"/>
      <c r="CQ181" s="156"/>
    </row>
    <row r="182" spans="1:95" hidden="1" outlineLevel="1" x14ac:dyDescent="0.2">
      <c r="A182" s="206"/>
      <c r="B182" s="206"/>
      <c r="C182" s="206"/>
      <c r="D182" s="207"/>
      <c r="E182" s="206"/>
      <c r="F182" s="206"/>
      <c r="G182" s="206"/>
      <c r="H182" s="206"/>
      <c r="I182" s="206"/>
      <c r="J182" s="210"/>
      <c r="K182" s="206"/>
      <c r="L182" s="208"/>
      <c r="M182" s="208"/>
      <c r="N182" s="208"/>
      <c r="O182" s="208"/>
      <c r="P182" s="208"/>
      <c r="Q182" s="208"/>
      <c r="R182" s="208"/>
      <c r="S182" s="208"/>
      <c r="T182" s="231"/>
      <c r="U182" s="231"/>
      <c r="V182" s="206"/>
      <c r="W182" s="206"/>
      <c r="X182" s="206"/>
      <c r="Y182" s="206"/>
      <c r="Z182" s="206"/>
      <c r="AA182" s="206"/>
      <c r="AB182" s="206"/>
      <c r="AC182" s="64"/>
      <c r="AD182" s="66"/>
      <c r="AE182" s="66"/>
      <c r="AF182" s="64"/>
      <c r="AG182" s="64"/>
      <c r="AH182" s="64"/>
      <c r="AI182" s="64"/>
      <c r="AJ182" s="64"/>
      <c r="AK182" s="64"/>
      <c r="AL182" s="64"/>
      <c r="AM182" s="64"/>
      <c r="AN182" s="64"/>
      <c r="AO182" s="64"/>
      <c r="AP182" s="64"/>
      <c r="AQ182" s="64"/>
      <c r="AR182" s="64"/>
      <c r="AS182" s="64"/>
      <c r="AT182" s="327"/>
      <c r="AU182" s="327"/>
      <c r="AV182" s="327"/>
      <c r="AW182" s="64"/>
      <c r="AX182" s="64"/>
      <c r="AY182" s="64"/>
      <c r="AZ182" s="64"/>
      <c r="BA182" s="64"/>
      <c r="BB182" s="64"/>
      <c r="BC182" s="64"/>
      <c r="BD182" s="64"/>
      <c r="BE182" s="64"/>
      <c r="BF182" s="64"/>
      <c r="BG182" s="64"/>
      <c r="BH182" s="246"/>
      <c r="BI182" s="64"/>
      <c r="BJ182" s="64"/>
      <c r="BK182" s="64"/>
      <c r="BL182" s="64"/>
      <c r="BM182" s="64"/>
      <c r="BN182" s="64"/>
      <c r="BO182" s="64"/>
      <c r="BP182" s="64"/>
      <c r="BQ182" s="64"/>
      <c r="BR182" s="64"/>
      <c r="BS182" s="64"/>
      <c r="BT182" s="64"/>
      <c r="BU182" s="64"/>
      <c r="BV182" s="64"/>
      <c r="BW182" s="64"/>
      <c r="BX182" s="64"/>
      <c r="BY182" s="64"/>
      <c r="BZ182" s="64"/>
      <c r="CA182" s="64"/>
      <c r="CB182" s="64"/>
      <c r="CC182" s="64"/>
      <c r="CD182" s="64"/>
      <c r="CE182" s="64"/>
      <c r="CF182" s="64"/>
      <c r="CG182" s="64"/>
      <c r="CH182" s="64"/>
      <c r="CI182" s="64"/>
      <c r="CJ182" s="64"/>
      <c r="CK182" s="64"/>
      <c r="CL182" s="64"/>
      <c r="CM182" s="64"/>
      <c r="CN182" s="64"/>
      <c r="CO182" s="67"/>
      <c r="CP182" s="67"/>
      <c r="CQ182" s="156"/>
    </row>
    <row r="183" spans="1:95" hidden="1" outlineLevel="1" x14ac:dyDescent="0.2">
      <c r="A183" s="206"/>
      <c r="B183" s="206"/>
      <c r="C183" s="206"/>
      <c r="D183" s="207"/>
      <c r="E183" s="206"/>
      <c r="F183" s="206"/>
      <c r="G183" s="206"/>
      <c r="H183" s="206"/>
      <c r="I183" s="206"/>
      <c r="J183" s="206"/>
      <c r="K183" s="206"/>
      <c r="L183" s="208"/>
      <c r="M183" s="208"/>
      <c r="N183" s="208"/>
      <c r="O183" s="208"/>
      <c r="P183" s="208"/>
      <c r="Q183" s="208"/>
      <c r="R183" s="208"/>
      <c r="S183" s="208"/>
      <c r="T183" s="231"/>
      <c r="U183" s="231"/>
      <c r="V183" s="206"/>
      <c r="W183" s="206"/>
      <c r="X183" s="206"/>
      <c r="Y183" s="206"/>
      <c r="Z183" s="206"/>
      <c r="AA183" s="206"/>
      <c r="AB183" s="206"/>
      <c r="AC183" s="64"/>
      <c r="AD183" s="66"/>
      <c r="AE183" s="66"/>
      <c r="AF183" s="64"/>
      <c r="AG183" s="64"/>
      <c r="AH183" s="64"/>
      <c r="AI183" s="64"/>
      <c r="AJ183" s="64"/>
      <c r="AK183" s="64"/>
      <c r="AL183" s="64"/>
      <c r="AM183" s="64"/>
      <c r="AN183" s="64"/>
      <c r="AO183" s="64"/>
      <c r="AP183" s="64"/>
      <c r="AQ183" s="64"/>
      <c r="AR183" s="64"/>
      <c r="AS183" s="64"/>
      <c r="AT183" s="327"/>
      <c r="AU183" s="327"/>
      <c r="AV183" s="327"/>
      <c r="AW183" s="64"/>
      <c r="AX183" s="64"/>
      <c r="AY183" s="64"/>
      <c r="AZ183" s="64"/>
      <c r="BA183" s="64"/>
      <c r="BB183" s="64"/>
      <c r="BC183" s="64"/>
      <c r="BD183" s="64"/>
      <c r="BE183" s="64"/>
      <c r="BF183" s="64"/>
      <c r="BG183" s="64"/>
      <c r="BH183" s="246"/>
      <c r="BI183" s="64"/>
      <c r="BJ183" s="64"/>
      <c r="BK183" s="64"/>
      <c r="BL183" s="64"/>
      <c r="BM183" s="64"/>
      <c r="BN183" s="64"/>
      <c r="BO183" s="64"/>
      <c r="BP183" s="64"/>
      <c r="BQ183" s="64"/>
      <c r="BR183" s="64"/>
      <c r="BS183" s="64"/>
      <c r="BT183" s="64"/>
      <c r="BU183" s="64"/>
      <c r="BV183" s="64"/>
      <c r="BW183" s="64"/>
      <c r="BX183" s="64"/>
      <c r="BY183" s="64"/>
      <c r="BZ183" s="64"/>
      <c r="CA183" s="64"/>
      <c r="CB183" s="64"/>
      <c r="CC183" s="64"/>
      <c r="CD183" s="64"/>
      <c r="CE183" s="64"/>
      <c r="CF183" s="64"/>
      <c r="CG183" s="64"/>
      <c r="CH183" s="64"/>
      <c r="CI183" s="64"/>
      <c r="CJ183" s="64"/>
      <c r="CK183" s="64"/>
      <c r="CL183" s="64"/>
      <c r="CM183" s="64"/>
      <c r="CN183" s="64"/>
      <c r="CO183" s="67"/>
      <c r="CP183" s="67"/>
      <c r="CQ183" s="156"/>
    </row>
    <row r="184" spans="1:95" hidden="1" outlineLevel="1" x14ac:dyDescent="0.2">
      <c r="A184" s="206"/>
      <c r="B184" s="206"/>
      <c r="C184" s="206"/>
      <c r="D184" s="207"/>
      <c r="E184" s="206"/>
      <c r="F184" s="206"/>
      <c r="G184" s="206"/>
      <c r="H184" s="206"/>
      <c r="I184" s="206"/>
      <c r="J184" s="206"/>
      <c r="K184" s="206"/>
      <c r="L184" s="208"/>
      <c r="M184" s="208"/>
      <c r="N184" s="208"/>
      <c r="O184" s="208"/>
      <c r="P184" s="208"/>
      <c r="Q184" s="208"/>
      <c r="R184" s="208"/>
      <c r="S184" s="208"/>
      <c r="T184" s="231"/>
      <c r="U184" s="231"/>
      <c r="V184" s="206"/>
      <c r="W184" s="206"/>
      <c r="X184" s="206"/>
      <c r="Y184" s="206"/>
      <c r="Z184" s="206"/>
      <c r="AA184" s="206"/>
      <c r="AB184" s="206"/>
      <c r="AC184" s="64"/>
      <c r="AD184" s="66"/>
      <c r="AE184" s="66"/>
      <c r="AF184" s="64"/>
      <c r="AG184" s="64"/>
      <c r="AH184" s="64"/>
      <c r="AI184" s="64"/>
      <c r="AJ184" s="64"/>
      <c r="AK184" s="64"/>
      <c r="AL184" s="64"/>
      <c r="AM184" s="64"/>
      <c r="AN184" s="64"/>
      <c r="AO184" s="64"/>
      <c r="AP184" s="64"/>
      <c r="AQ184" s="64"/>
      <c r="AR184" s="64"/>
      <c r="AS184" s="64"/>
      <c r="AT184" s="327"/>
      <c r="AU184" s="327"/>
      <c r="AV184" s="327"/>
      <c r="AW184" s="64"/>
      <c r="AX184" s="64"/>
      <c r="AY184" s="64"/>
      <c r="AZ184" s="64"/>
      <c r="BA184" s="64"/>
      <c r="BB184" s="64"/>
      <c r="BC184" s="64"/>
      <c r="BD184" s="64"/>
      <c r="BE184" s="64"/>
      <c r="BF184" s="64"/>
      <c r="BG184" s="64"/>
      <c r="BH184" s="246"/>
      <c r="BI184" s="64"/>
      <c r="BJ184" s="64"/>
      <c r="BK184" s="64"/>
      <c r="BL184" s="64"/>
      <c r="BM184" s="64"/>
      <c r="BN184" s="64"/>
      <c r="BO184" s="64"/>
      <c r="BP184" s="64"/>
      <c r="BQ184" s="64"/>
      <c r="BR184" s="64"/>
      <c r="BS184" s="64"/>
      <c r="BT184" s="64"/>
      <c r="BU184" s="64"/>
      <c r="BV184" s="64"/>
      <c r="BW184" s="64"/>
      <c r="BX184" s="64"/>
      <c r="BY184" s="64"/>
      <c r="BZ184" s="64"/>
      <c r="CA184" s="64"/>
      <c r="CB184" s="64"/>
      <c r="CC184" s="64"/>
      <c r="CD184" s="64"/>
      <c r="CE184" s="64"/>
      <c r="CF184" s="64"/>
      <c r="CG184" s="64"/>
      <c r="CH184" s="64"/>
      <c r="CI184" s="64"/>
      <c r="CJ184" s="64"/>
      <c r="CK184" s="64"/>
      <c r="CL184" s="64"/>
      <c r="CM184" s="64"/>
      <c r="CN184" s="64"/>
      <c r="CO184" s="67"/>
      <c r="CP184" s="67"/>
      <c r="CQ184" s="156"/>
    </row>
    <row r="185" spans="1:95" ht="25.5" hidden="1" outlineLevel="1" x14ac:dyDescent="0.2">
      <c r="A185" s="206"/>
      <c r="B185" s="206"/>
      <c r="C185" s="206"/>
      <c r="D185" s="207"/>
      <c r="E185" s="206"/>
      <c r="F185" s="206"/>
      <c r="G185" s="206"/>
      <c r="H185" s="206"/>
      <c r="I185" s="206"/>
      <c r="J185" s="226" t="s">
        <v>48</v>
      </c>
      <c r="K185" s="206"/>
      <c r="L185" s="208"/>
      <c r="M185" s="343" t="s">
        <v>328</v>
      </c>
      <c r="N185" s="208"/>
      <c r="O185" s="208"/>
      <c r="P185" s="344" t="s">
        <v>40</v>
      </c>
      <c r="Q185" s="227"/>
      <c r="R185" s="208"/>
      <c r="S185" s="208"/>
      <c r="T185" s="679" t="s">
        <v>317</v>
      </c>
      <c r="U185" s="679"/>
      <c r="V185" s="206"/>
      <c r="W185" s="206"/>
      <c r="X185" s="206"/>
      <c r="Y185" s="206"/>
      <c r="Z185" s="206"/>
      <c r="AA185" s="206"/>
      <c r="AB185" s="206"/>
      <c r="AC185" s="64"/>
      <c r="AD185" s="66"/>
      <c r="AE185" s="66"/>
      <c r="AF185" s="64"/>
      <c r="AG185" s="64"/>
      <c r="AH185" s="64"/>
      <c r="AI185" s="64"/>
      <c r="AJ185" s="64"/>
      <c r="AK185" s="64"/>
      <c r="AL185" s="64"/>
      <c r="AM185" s="64"/>
      <c r="AN185" s="64"/>
      <c r="AO185" s="64"/>
      <c r="AP185" s="64"/>
      <c r="AQ185" s="64"/>
      <c r="AR185" s="64"/>
      <c r="AS185" s="64"/>
      <c r="AT185" s="327"/>
      <c r="AU185" s="327"/>
      <c r="AV185" s="327"/>
      <c r="AW185" s="64"/>
      <c r="AX185" s="64"/>
      <c r="AY185" s="64"/>
      <c r="AZ185" s="64"/>
      <c r="BA185" s="64"/>
      <c r="BB185" s="64"/>
      <c r="BC185" s="64"/>
      <c r="BD185" s="64"/>
      <c r="BE185" s="64"/>
      <c r="BF185" s="64"/>
      <c r="BG185" s="64"/>
      <c r="BH185" s="246"/>
      <c r="BI185" s="64"/>
      <c r="BJ185" s="64"/>
      <c r="BK185" s="64"/>
      <c r="BL185" s="64"/>
      <c r="BM185" s="64"/>
      <c r="BN185" s="64"/>
      <c r="BO185" s="64"/>
      <c r="BP185" s="64"/>
      <c r="BQ185" s="64"/>
      <c r="BR185" s="64"/>
      <c r="BS185" s="64"/>
      <c r="BT185" s="64"/>
      <c r="BU185" s="64"/>
      <c r="BV185" s="64"/>
      <c r="BW185" s="64"/>
      <c r="BX185" s="64"/>
      <c r="BY185" s="64"/>
      <c r="BZ185" s="64"/>
      <c r="CA185" s="64"/>
      <c r="CB185" s="64"/>
      <c r="CC185" s="64"/>
      <c r="CD185" s="64"/>
      <c r="CE185" s="64"/>
      <c r="CF185" s="64"/>
      <c r="CG185" s="64"/>
      <c r="CH185" s="64"/>
      <c r="CI185" s="64"/>
      <c r="CJ185" s="64"/>
      <c r="CK185" s="64"/>
      <c r="CL185" s="64"/>
      <c r="CM185" s="64"/>
      <c r="CN185" s="64"/>
      <c r="CO185" s="67"/>
      <c r="CP185" s="67"/>
      <c r="CQ185" s="156"/>
    </row>
    <row r="186" spans="1:95" hidden="1" outlineLevel="1" x14ac:dyDescent="0.2">
      <c r="A186" s="206"/>
      <c r="B186" s="206"/>
      <c r="C186" s="206"/>
      <c r="D186" s="207"/>
      <c r="E186" s="206"/>
      <c r="F186" s="206"/>
      <c r="G186" s="206"/>
      <c r="H186" s="206"/>
      <c r="I186" s="206"/>
      <c r="J186" s="206" t="s">
        <v>37</v>
      </c>
      <c r="K186" s="206"/>
      <c r="L186" s="242">
        <f>ROUND(SUM(I24:I123),0)</f>
        <v>0</v>
      </c>
      <c r="M186" s="341" t="s">
        <v>319</v>
      </c>
      <c r="N186" s="208"/>
      <c r="O186" s="208"/>
      <c r="P186" s="345" t="s">
        <v>321</v>
      </c>
      <c r="Q186" s="208"/>
      <c r="R186" s="229" t="e">
        <f>IF(AND(ADIPLone/MIPDLONE&gt;1,ADIPLone/MIPDLONE&lt;1.01),ROUNDUP(ADIPLone/MIPDLONE,S186),IF(AND(ADIPLone/MIPDLONE&gt;0.99,ADIPLone/MIPDLONE&lt;1),ROUNDDOWN(ADIPLone/MIPDLONE,S186),ROUND(ADIPLone/MIPDLONE,2)))</f>
        <v>#DIV/0!</v>
      </c>
      <c r="S186" s="378">
        <v>2</v>
      </c>
      <c r="T186" s="231" t="b">
        <f>MIPDLONE&gt;=ADIPLone</f>
        <v>1</v>
      </c>
      <c r="U186" s="231"/>
      <c r="V186" s="206"/>
      <c r="W186" s="206"/>
      <c r="X186" s="206"/>
      <c r="Y186" s="206"/>
      <c r="Z186" s="206"/>
      <c r="AA186" s="206"/>
      <c r="AB186" s="206"/>
      <c r="AC186" s="64"/>
      <c r="AD186" s="66"/>
      <c r="AE186" s="66"/>
      <c r="AF186" s="64"/>
      <c r="AG186" s="64"/>
      <c r="AH186" s="64"/>
      <c r="AI186" s="64"/>
      <c r="AJ186" s="64"/>
      <c r="AK186" s="64"/>
      <c r="AL186" s="64"/>
      <c r="AM186" s="64"/>
      <c r="AN186" s="64"/>
      <c r="AO186" s="64"/>
      <c r="AP186" s="64"/>
      <c r="AQ186" s="64"/>
      <c r="AR186" s="64"/>
      <c r="AS186" s="64"/>
      <c r="AT186" s="327"/>
      <c r="AU186" s="327"/>
      <c r="AV186" s="327"/>
      <c r="AW186" s="64"/>
      <c r="AX186" s="64"/>
      <c r="AY186" s="64"/>
      <c r="AZ186" s="64"/>
      <c r="BA186" s="64"/>
      <c r="BB186" s="64"/>
      <c r="BC186" s="64"/>
      <c r="BD186" s="64"/>
      <c r="BE186" s="64"/>
      <c r="BF186" s="64"/>
      <c r="BG186" s="64"/>
      <c r="BH186" s="246"/>
      <c r="BI186" s="64"/>
      <c r="BJ186" s="64"/>
      <c r="BK186" s="64"/>
      <c r="BL186" s="64"/>
      <c r="BM186" s="64"/>
      <c r="BN186" s="64"/>
      <c r="BO186" s="64"/>
      <c r="BP186" s="64"/>
      <c r="BQ186" s="64"/>
      <c r="BR186" s="64"/>
      <c r="BS186" s="64"/>
      <c r="BT186" s="64"/>
      <c r="BU186" s="64"/>
      <c r="BV186" s="64"/>
      <c r="BW186" s="64"/>
      <c r="BX186" s="64"/>
      <c r="BY186" s="64"/>
      <c r="BZ186" s="64"/>
      <c r="CA186" s="64"/>
      <c r="CB186" s="64"/>
      <c r="CC186" s="64"/>
      <c r="CD186" s="64"/>
      <c r="CE186" s="64"/>
      <c r="CF186" s="64"/>
      <c r="CG186" s="64"/>
      <c r="CH186" s="64"/>
      <c r="CI186" s="64"/>
      <c r="CJ186" s="64"/>
      <c r="CK186" s="64"/>
      <c r="CL186" s="64"/>
      <c r="CM186" s="64"/>
      <c r="CN186" s="64"/>
      <c r="CO186" s="67"/>
      <c r="CP186" s="67"/>
      <c r="CQ186" s="156"/>
    </row>
    <row r="187" spans="1:95" hidden="1" outlineLevel="1" x14ac:dyDescent="0.2">
      <c r="A187" s="206"/>
      <c r="B187" s="206"/>
      <c r="C187" s="206"/>
      <c r="D187" s="207"/>
      <c r="E187" s="206"/>
      <c r="F187" s="206"/>
      <c r="G187" s="206"/>
      <c r="H187" s="206"/>
      <c r="I187" s="206"/>
      <c r="J187" s="206"/>
      <c r="K187" s="206"/>
      <c r="L187" s="208"/>
      <c r="M187" s="208"/>
      <c r="N187" s="208"/>
      <c r="O187" s="208"/>
      <c r="P187" s="208"/>
      <c r="Q187" s="208"/>
      <c r="R187" s="341" t="s">
        <v>325</v>
      </c>
      <c r="S187" s="208"/>
      <c r="T187" s="231"/>
      <c r="U187" s="231"/>
      <c r="V187" s="206"/>
      <c r="W187" s="206"/>
      <c r="X187" s="206"/>
      <c r="Y187" s="206"/>
      <c r="Z187" s="206"/>
      <c r="AA187" s="206"/>
      <c r="AB187" s="206"/>
      <c r="AC187" s="64"/>
      <c r="AD187" s="66"/>
      <c r="AE187" s="66"/>
      <c r="AF187" s="64"/>
      <c r="AG187" s="64"/>
      <c r="AH187" s="64"/>
      <c r="AI187" s="64"/>
      <c r="AJ187" s="64"/>
      <c r="AK187" s="64"/>
      <c r="AL187" s="64"/>
      <c r="AM187" s="64"/>
      <c r="AN187" s="64"/>
      <c r="AO187" s="64"/>
      <c r="AP187" s="64"/>
      <c r="AQ187" s="64"/>
      <c r="AR187" s="64"/>
      <c r="AS187" s="64"/>
      <c r="AT187" s="327"/>
      <c r="AU187" s="327"/>
      <c r="AV187" s="327"/>
      <c r="AW187" s="64"/>
      <c r="AX187" s="64"/>
      <c r="AY187" s="64"/>
      <c r="AZ187" s="64"/>
      <c r="BA187" s="64"/>
      <c r="BB187" s="64"/>
      <c r="BC187" s="64"/>
      <c r="BD187" s="64"/>
      <c r="BE187" s="64"/>
      <c r="BF187" s="64"/>
      <c r="BG187" s="64"/>
      <c r="BH187" s="246"/>
      <c r="BI187" s="64"/>
      <c r="BJ187" s="64"/>
      <c r="BK187" s="64"/>
      <c r="BL187" s="64"/>
      <c r="BM187" s="64"/>
      <c r="BN187" s="64"/>
      <c r="BO187" s="64"/>
      <c r="BP187" s="64"/>
      <c r="BQ187" s="64"/>
      <c r="BR187" s="64"/>
      <c r="BS187" s="64"/>
      <c r="BT187" s="64"/>
      <c r="BU187" s="64"/>
      <c r="BV187" s="64"/>
      <c r="BW187" s="64"/>
      <c r="BX187" s="64"/>
      <c r="BY187" s="64"/>
      <c r="BZ187" s="64"/>
      <c r="CA187" s="64"/>
      <c r="CB187" s="64"/>
      <c r="CC187" s="64"/>
      <c r="CD187" s="64"/>
      <c r="CE187" s="64"/>
      <c r="CF187" s="64"/>
      <c r="CG187" s="64"/>
      <c r="CH187" s="64"/>
      <c r="CI187" s="64"/>
      <c r="CJ187" s="64"/>
      <c r="CK187" s="64"/>
      <c r="CL187" s="64"/>
      <c r="CM187" s="64"/>
      <c r="CN187" s="64"/>
      <c r="CO187" s="67"/>
      <c r="CP187" s="67"/>
      <c r="CQ187" s="156"/>
    </row>
    <row r="188" spans="1:95" ht="25.5" hidden="1" outlineLevel="1" x14ac:dyDescent="0.2">
      <c r="A188" s="206"/>
      <c r="B188" s="206"/>
      <c r="C188" s="206"/>
      <c r="D188" s="207"/>
      <c r="E188" s="206"/>
      <c r="F188" s="206"/>
      <c r="G188" s="206"/>
      <c r="H188" s="206"/>
      <c r="I188" s="206"/>
      <c r="J188" s="206"/>
      <c r="K188" s="206"/>
      <c r="L188" s="208"/>
      <c r="M188" s="208"/>
      <c r="N188" s="208"/>
      <c r="O188" s="208"/>
      <c r="P188" s="345"/>
      <c r="Q188" s="208"/>
      <c r="R188" s="208"/>
      <c r="S188" s="208"/>
      <c r="T188" s="679" t="s">
        <v>318</v>
      </c>
      <c r="U188" s="679"/>
      <c r="V188" s="206"/>
      <c r="W188" s="206"/>
      <c r="X188" s="206"/>
      <c r="Y188" s="206"/>
      <c r="Z188" s="206"/>
      <c r="AA188" s="206"/>
      <c r="AB188" s="206"/>
      <c r="AC188" s="64"/>
      <c r="AD188" s="66"/>
      <c r="AE188" s="66"/>
      <c r="AF188" s="64"/>
      <c r="AG188" s="64"/>
      <c r="AH188" s="64"/>
      <c r="AI188" s="64"/>
      <c r="AJ188" s="64"/>
      <c r="AK188" s="64"/>
      <c r="AL188" s="64"/>
      <c r="AM188" s="64"/>
      <c r="AN188" s="64"/>
      <c r="AO188" s="64"/>
      <c r="AP188" s="64"/>
      <c r="AQ188" s="64"/>
      <c r="AR188" s="64"/>
      <c r="AS188" s="64"/>
      <c r="AT188" s="327"/>
      <c r="AU188" s="327"/>
      <c r="AV188" s="327"/>
      <c r="AW188" s="64"/>
      <c r="AX188" s="64"/>
      <c r="AY188" s="64"/>
      <c r="AZ188" s="64"/>
      <c r="BA188" s="64"/>
      <c r="BB188" s="64"/>
      <c r="BC188" s="64"/>
      <c r="BD188" s="64"/>
      <c r="BE188" s="64"/>
      <c r="BF188" s="64"/>
      <c r="BG188" s="64"/>
      <c r="BH188" s="246"/>
      <c r="BI188" s="64"/>
      <c r="BJ188" s="64"/>
      <c r="BK188" s="64"/>
      <c r="BL188" s="64"/>
      <c r="BM188" s="64"/>
      <c r="BN188" s="64"/>
      <c r="BO188" s="64"/>
      <c r="BP188" s="64"/>
      <c r="BQ188" s="64"/>
      <c r="BR188" s="64"/>
      <c r="BS188" s="64"/>
      <c r="BT188" s="64"/>
      <c r="BU188" s="64"/>
      <c r="BV188" s="64"/>
      <c r="BW188" s="64"/>
      <c r="BX188" s="64"/>
      <c r="BY188" s="64"/>
      <c r="BZ188" s="64"/>
      <c r="CA188" s="64"/>
      <c r="CB188" s="64"/>
      <c r="CC188" s="64"/>
      <c r="CD188" s="64"/>
      <c r="CE188" s="64"/>
      <c r="CF188" s="64"/>
      <c r="CG188" s="64"/>
      <c r="CH188" s="64"/>
      <c r="CI188" s="64"/>
      <c r="CJ188" s="64"/>
      <c r="CK188" s="64"/>
      <c r="CL188" s="64"/>
      <c r="CM188" s="64"/>
      <c r="CN188" s="64"/>
      <c r="CO188" s="67"/>
      <c r="CP188" s="67"/>
      <c r="CQ188" s="156"/>
    </row>
    <row r="189" spans="1:95" hidden="1" outlineLevel="1" x14ac:dyDescent="0.2">
      <c r="A189" s="206"/>
      <c r="B189" s="206"/>
      <c r="C189" s="206"/>
      <c r="D189" s="207"/>
      <c r="E189" s="206"/>
      <c r="F189" s="206"/>
      <c r="G189" s="206"/>
      <c r="H189" s="206"/>
      <c r="I189" s="206"/>
      <c r="J189" s="226" t="s">
        <v>316</v>
      </c>
      <c r="K189" s="206"/>
      <c r="L189" s="208"/>
      <c r="M189" s="343" t="s">
        <v>327</v>
      </c>
      <c r="N189" s="208"/>
      <c r="O189" s="208"/>
      <c r="P189" s="208"/>
      <c r="Q189" s="208"/>
      <c r="R189" s="208"/>
      <c r="S189" s="208"/>
      <c r="T189" s="231" t="b">
        <f>ADIPLone&gt;MIPDLONE</f>
        <v>0</v>
      </c>
      <c r="U189" s="231"/>
      <c r="V189" s="206"/>
      <c r="W189" s="206"/>
      <c r="X189" s="206"/>
      <c r="Y189" s="206"/>
      <c r="Z189" s="206"/>
      <c r="AA189" s="206"/>
      <c r="AB189" s="206"/>
      <c r="AC189" s="64"/>
      <c r="AD189" s="66"/>
      <c r="AE189" s="66"/>
      <c r="AF189" s="64"/>
      <c r="AG189" s="64"/>
      <c r="AH189" s="64"/>
      <c r="AI189" s="64"/>
      <c r="AJ189" s="64"/>
      <c r="AK189" s="64"/>
      <c r="AL189" s="64"/>
      <c r="AM189" s="64"/>
      <c r="AN189" s="64"/>
      <c r="AO189" s="64"/>
      <c r="AP189" s="64"/>
      <c r="AQ189" s="64"/>
      <c r="AR189" s="64"/>
      <c r="AS189" s="64"/>
      <c r="AT189" s="327"/>
      <c r="AU189" s="327"/>
      <c r="AV189" s="327"/>
      <c r="AW189" s="64"/>
      <c r="AX189" s="64"/>
      <c r="AY189" s="64"/>
      <c r="AZ189" s="64"/>
      <c r="BA189" s="64"/>
      <c r="BB189" s="64"/>
      <c r="BC189" s="64"/>
      <c r="BD189" s="64"/>
      <c r="BE189" s="64"/>
      <c r="BF189" s="64"/>
      <c r="BG189" s="64"/>
      <c r="BH189" s="246"/>
      <c r="BI189" s="64"/>
      <c r="BJ189" s="64"/>
      <c r="BK189" s="64"/>
      <c r="BL189" s="64"/>
      <c r="BM189" s="64"/>
      <c r="BN189" s="64"/>
      <c r="BO189" s="64"/>
      <c r="BP189" s="64"/>
      <c r="BQ189" s="64"/>
      <c r="BR189" s="64"/>
      <c r="BS189" s="64"/>
      <c r="BT189" s="64"/>
      <c r="BU189" s="64"/>
      <c r="BV189" s="64"/>
      <c r="BW189" s="64"/>
      <c r="BX189" s="64"/>
      <c r="BY189" s="64"/>
      <c r="BZ189" s="64"/>
      <c r="CA189" s="64"/>
      <c r="CB189" s="64"/>
      <c r="CC189" s="64"/>
      <c r="CD189" s="64"/>
      <c r="CE189" s="64"/>
      <c r="CF189" s="64"/>
      <c r="CG189" s="64"/>
      <c r="CH189" s="64"/>
      <c r="CI189" s="64"/>
      <c r="CJ189" s="64"/>
      <c r="CK189" s="64"/>
      <c r="CL189" s="64"/>
      <c r="CM189" s="64"/>
      <c r="CN189" s="64"/>
      <c r="CO189" s="67"/>
      <c r="CP189" s="67"/>
      <c r="CQ189" s="156"/>
    </row>
    <row r="190" spans="1:95" hidden="1" outlineLevel="1" x14ac:dyDescent="0.2">
      <c r="A190" s="206"/>
      <c r="B190" s="206"/>
      <c r="C190" s="206"/>
      <c r="D190" s="207"/>
      <c r="E190" s="206"/>
      <c r="F190" s="206"/>
      <c r="G190" s="206"/>
      <c r="H190" s="206"/>
      <c r="I190" s="206"/>
      <c r="J190" s="206" t="s">
        <v>37</v>
      </c>
      <c r="K190" s="228"/>
      <c r="L190" s="242">
        <f>ROUND(SUM(T24:T123),0)</f>
        <v>0</v>
      </c>
      <c r="M190" s="341" t="s">
        <v>320</v>
      </c>
      <c r="N190" s="208"/>
      <c r="O190" s="208"/>
      <c r="P190" s="208"/>
      <c r="Q190" s="208"/>
      <c r="R190" s="208"/>
      <c r="S190" s="208"/>
      <c r="T190" s="231"/>
      <c r="U190" s="231"/>
      <c r="V190" s="206"/>
      <c r="W190" s="206"/>
      <c r="X190" s="206"/>
      <c r="Y190" s="206"/>
      <c r="Z190" s="206"/>
      <c r="AA190" s="206"/>
      <c r="AB190" s="206"/>
      <c r="AC190" s="64"/>
      <c r="AD190" s="66"/>
      <c r="AE190" s="66"/>
      <c r="AF190" s="64"/>
      <c r="AG190" s="64"/>
      <c r="AH190" s="64"/>
      <c r="AI190" s="64"/>
      <c r="AJ190" s="64"/>
      <c r="AK190" s="64"/>
      <c r="AL190" s="64"/>
      <c r="AM190" s="64"/>
      <c r="AN190" s="64"/>
      <c r="AO190" s="64"/>
      <c r="AP190" s="64"/>
      <c r="AQ190" s="64"/>
      <c r="AR190" s="64"/>
      <c r="AS190" s="64"/>
      <c r="AT190" s="327"/>
      <c r="AU190" s="327"/>
      <c r="AV190" s="327"/>
      <c r="AW190" s="64"/>
      <c r="AX190" s="64"/>
      <c r="AY190" s="64"/>
      <c r="AZ190" s="64"/>
      <c r="BA190" s="64"/>
      <c r="BB190" s="64"/>
      <c r="BC190" s="64"/>
      <c r="BD190" s="64"/>
      <c r="BE190" s="64"/>
      <c r="BF190" s="64"/>
      <c r="BG190" s="64"/>
      <c r="BH190" s="246"/>
      <c r="BI190" s="64"/>
      <c r="BJ190" s="64"/>
      <c r="BK190" s="64"/>
      <c r="BL190" s="64"/>
      <c r="BM190" s="64"/>
      <c r="BN190" s="64"/>
      <c r="BO190" s="64"/>
      <c r="BP190" s="64"/>
      <c r="BQ190" s="64"/>
      <c r="BR190" s="64"/>
      <c r="BS190" s="64"/>
      <c r="BT190" s="64"/>
      <c r="BU190" s="64"/>
      <c r="BV190" s="64"/>
      <c r="BW190" s="64"/>
      <c r="BX190" s="64"/>
      <c r="BY190" s="64"/>
      <c r="BZ190" s="64"/>
      <c r="CA190" s="64"/>
      <c r="CB190" s="64"/>
      <c r="CC190" s="64"/>
      <c r="CD190" s="64"/>
      <c r="CE190" s="64"/>
      <c r="CF190" s="64"/>
      <c r="CG190" s="64"/>
      <c r="CH190" s="64"/>
      <c r="CI190" s="64"/>
      <c r="CJ190" s="64"/>
      <c r="CK190" s="64"/>
      <c r="CL190" s="64"/>
      <c r="CM190" s="64"/>
      <c r="CN190" s="64"/>
      <c r="CO190" s="67"/>
      <c r="CP190" s="67"/>
      <c r="CQ190" s="156"/>
    </row>
    <row r="191" spans="1:95" hidden="1" outlineLevel="1" x14ac:dyDescent="0.2">
      <c r="A191" s="206"/>
      <c r="B191" s="206"/>
      <c r="C191" s="206"/>
      <c r="D191" s="207"/>
      <c r="E191" s="206"/>
      <c r="F191" s="206"/>
      <c r="G191" s="206"/>
      <c r="H191" s="206"/>
      <c r="I191" s="206"/>
      <c r="J191" s="206"/>
      <c r="K191" s="228"/>
      <c r="L191" s="208"/>
      <c r="M191" s="208"/>
      <c r="N191" s="208"/>
      <c r="O191" s="208"/>
      <c r="P191" s="208"/>
      <c r="Q191" s="208"/>
      <c r="R191" s="208"/>
      <c r="S191" s="208"/>
      <c r="T191" s="231"/>
      <c r="U191" s="231"/>
      <c r="V191" s="206"/>
      <c r="W191" s="206"/>
      <c r="X191" s="206"/>
      <c r="Y191" s="206"/>
      <c r="Z191" s="206"/>
      <c r="AA191" s="206"/>
      <c r="AB191" s="206"/>
      <c r="AC191" s="64"/>
      <c r="AD191" s="66"/>
      <c r="AE191" s="66"/>
      <c r="AF191" s="64"/>
      <c r="AG191" s="64"/>
      <c r="AH191" s="64"/>
      <c r="AI191" s="64"/>
      <c r="AJ191" s="64"/>
      <c r="AK191" s="64"/>
      <c r="AL191" s="64"/>
      <c r="AM191" s="64"/>
      <c r="AN191" s="64"/>
      <c r="AO191" s="64"/>
      <c r="AP191" s="64"/>
      <c r="AQ191" s="64"/>
      <c r="AR191" s="64"/>
      <c r="AS191" s="64"/>
      <c r="AT191" s="327"/>
      <c r="AU191" s="327"/>
      <c r="AV191" s="327"/>
      <c r="AW191" s="64"/>
      <c r="AX191" s="64"/>
      <c r="AY191" s="64"/>
      <c r="AZ191" s="64"/>
      <c r="BA191" s="64"/>
      <c r="BB191" s="64"/>
      <c r="BC191" s="64"/>
      <c r="BD191" s="64"/>
      <c r="BE191" s="64"/>
      <c r="BF191" s="64"/>
      <c r="BG191" s="64"/>
      <c r="BH191" s="246"/>
      <c r="BI191" s="64"/>
      <c r="BJ191" s="64"/>
      <c r="BK191" s="64"/>
      <c r="BL191" s="64"/>
      <c r="BM191" s="64"/>
      <c r="BN191" s="64"/>
      <c r="BO191" s="64"/>
      <c r="BP191" s="64"/>
      <c r="BQ191" s="64"/>
      <c r="BR191" s="64"/>
      <c r="BS191" s="64"/>
      <c r="BT191" s="64"/>
      <c r="BU191" s="64"/>
      <c r="BV191" s="64"/>
      <c r="BW191" s="64"/>
      <c r="BX191" s="64"/>
      <c r="BY191" s="64"/>
      <c r="BZ191" s="64"/>
      <c r="CA191" s="64"/>
      <c r="CB191" s="64"/>
      <c r="CC191" s="64"/>
      <c r="CD191" s="64"/>
      <c r="CE191" s="64"/>
      <c r="CF191" s="64"/>
      <c r="CG191" s="64"/>
      <c r="CH191" s="64"/>
      <c r="CI191" s="64"/>
      <c r="CJ191" s="64"/>
      <c r="CK191" s="64"/>
      <c r="CL191" s="64"/>
      <c r="CM191" s="64"/>
      <c r="CN191" s="64"/>
      <c r="CO191" s="67"/>
      <c r="CP191" s="67"/>
      <c r="CQ191" s="156"/>
    </row>
    <row r="192" spans="1:95" hidden="1" outlineLevel="1" x14ac:dyDescent="0.2">
      <c r="A192" s="206"/>
      <c r="B192" s="206"/>
      <c r="C192" s="206"/>
      <c r="D192" s="207"/>
      <c r="E192" s="206"/>
      <c r="F192" s="206"/>
      <c r="G192" s="206"/>
      <c r="H192" s="206"/>
      <c r="I192" s="206"/>
      <c r="J192" s="226" t="s">
        <v>49</v>
      </c>
      <c r="K192" s="228"/>
      <c r="L192" s="208"/>
      <c r="M192" s="208"/>
      <c r="N192" s="208"/>
      <c r="O192" s="208"/>
      <c r="P192" s="208"/>
      <c r="Q192" s="208"/>
      <c r="R192" s="208"/>
      <c r="S192" s="208"/>
      <c r="T192" s="231"/>
      <c r="U192" s="231"/>
      <c r="V192" s="206"/>
      <c r="W192" s="206"/>
      <c r="X192" s="206"/>
      <c r="Y192" s="206"/>
      <c r="Z192" s="206"/>
      <c r="AA192" s="206"/>
      <c r="AB192" s="206"/>
      <c r="AC192" s="64"/>
      <c r="AD192" s="66"/>
      <c r="AE192" s="66"/>
      <c r="AF192" s="64"/>
      <c r="AG192" s="64"/>
      <c r="AH192" s="64"/>
      <c r="AI192" s="64"/>
      <c r="AJ192" s="64"/>
      <c r="AK192" s="64"/>
      <c r="AL192" s="64"/>
      <c r="AM192" s="64"/>
      <c r="AN192" s="64"/>
      <c r="AO192" s="64"/>
      <c r="AP192" s="64"/>
      <c r="AQ192" s="64"/>
      <c r="AR192" s="64"/>
      <c r="AS192" s="64"/>
      <c r="AT192" s="327"/>
      <c r="AU192" s="327"/>
      <c r="AV192" s="327"/>
      <c r="AW192" s="64"/>
      <c r="AX192" s="64"/>
      <c r="AY192" s="64"/>
      <c r="AZ192" s="64"/>
      <c r="BA192" s="64"/>
      <c r="BB192" s="64"/>
      <c r="BC192" s="64"/>
      <c r="BD192" s="64"/>
      <c r="BE192" s="64"/>
      <c r="BF192" s="64"/>
      <c r="BG192" s="64"/>
      <c r="BH192" s="246"/>
      <c r="BI192" s="64"/>
      <c r="BJ192" s="64"/>
      <c r="BK192" s="64"/>
      <c r="BL192" s="64"/>
      <c r="BM192" s="64"/>
      <c r="BN192" s="64"/>
      <c r="BO192" s="64"/>
      <c r="BP192" s="64"/>
      <c r="BQ192" s="64"/>
      <c r="BR192" s="64"/>
      <c r="BS192" s="64"/>
      <c r="BT192" s="64"/>
      <c r="BU192" s="64"/>
      <c r="BV192" s="64"/>
      <c r="BW192" s="64"/>
      <c r="BX192" s="64"/>
      <c r="BY192" s="64"/>
      <c r="BZ192" s="64"/>
      <c r="CA192" s="64"/>
      <c r="CB192" s="64"/>
      <c r="CC192" s="64"/>
      <c r="CD192" s="64"/>
      <c r="CE192" s="64"/>
      <c r="CF192" s="64"/>
      <c r="CG192" s="64"/>
      <c r="CH192" s="64"/>
      <c r="CI192" s="64"/>
      <c r="CJ192" s="64"/>
      <c r="CK192" s="64"/>
      <c r="CL192" s="64"/>
      <c r="CM192" s="64"/>
      <c r="CN192" s="64"/>
      <c r="CO192" s="67"/>
      <c r="CP192" s="67"/>
      <c r="CQ192" s="156"/>
    </row>
    <row r="193" spans="1:95" hidden="1" outlineLevel="1" x14ac:dyDescent="0.2">
      <c r="A193" s="206"/>
      <c r="B193" s="206"/>
      <c r="C193" s="206"/>
      <c r="D193" s="207"/>
      <c r="E193" s="206"/>
      <c r="F193" s="206"/>
      <c r="G193" s="206"/>
      <c r="H193" s="206"/>
      <c r="I193" s="206"/>
      <c r="J193" s="206" t="s">
        <v>37</v>
      </c>
      <c r="K193" s="230"/>
      <c r="L193" s="208"/>
      <c r="M193" s="208"/>
      <c r="N193" s="208"/>
      <c r="O193" s="208"/>
      <c r="P193" s="208"/>
      <c r="Q193" s="208"/>
      <c r="R193" s="208"/>
      <c r="S193" s="208"/>
      <c r="T193" s="231"/>
      <c r="U193" s="231"/>
      <c r="V193" s="206"/>
      <c r="W193" s="206"/>
      <c r="X193" s="206"/>
      <c r="Y193" s="206"/>
      <c r="Z193" s="206"/>
      <c r="AA193" s="206"/>
      <c r="AB193" s="206"/>
      <c r="AC193" s="64"/>
      <c r="AD193" s="66"/>
      <c r="AE193" s="66"/>
      <c r="AF193" s="64"/>
      <c r="AG193" s="64"/>
      <c r="AH193" s="64"/>
      <c r="AI193" s="64"/>
      <c r="AJ193" s="64"/>
      <c r="AK193" s="64"/>
      <c r="AL193" s="64"/>
      <c r="AM193" s="64"/>
      <c r="AN193" s="64"/>
      <c r="AO193" s="64"/>
      <c r="AP193" s="64"/>
      <c r="AQ193" s="64"/>
      <c r="AR193" s="64"/>
      <c r="AS193" s="64"/>
      <c r="AT193" s="327"/>
      <c r="AU193" s="327"/>
      <c r="AV193" s="327"/>
      <c r="AW193" s="64"/>
      <c r="AX193" s="64"/>
      <c r="AY193" s="64"/>
      <c r="AZ193" s="64"/>
      <c r="BA193" s="64"/>
      <c r="BB193" s="64"/>
      <c r="BC193" s="64"/>
      <c r="BD193" s="64"/>
      <c r="BE193" s="64"/>
      <c r="BF193" s="64"/>
      <c r="BG193" s="64"/>
      <c r="BH193" s="246"/>
      <c r="BI193" s="64"/>
      <c r="BJ193" s="64"/>
      <c r="BK193" s="64"/>
      <c r="BL193" s="64"/>
      <c r="BM193" s="64"/>
      <c r="BN193" s="64"/>
      <c r="BO193" s="64"/>
      <c r="BP193" s="64"/>
      <c r="BQ193" s="64"/>
      <c r="BR193" s="64"/>
      <c r="BS193" s="64"/>
      <c r="BT193" s="64"/>
      <c r="BU193" s="64"/>
      <c r="BV193" s="64"/>
      <c r="BW193" s="64"/>
      <c r="BX193" s="64"/>
      <c r="BY193" s="64"/>
      <c r="BZ193" s="64"/>
      <c r="CA193" s="64"/>
      <c r="CB193" s="64"/>
      <c r="CC193" s="64"/>
      <c r="CD193" s="64"/>
      <c r="CE193" s="64"/>
      <c r="CF193" s="64"/>
      <c r="CG193" s="64"/>
      <c r="CH193" s="64"/>
      <c r="CI193" s="64"/>
      <c r="CJ193" s="64"/>
      <c r="CK193" s="64"/>
      <c r="CL193" s="64"/>
      <c r="CM193" s="64"/>
      <c r="CN193" s="64"/>
      <c r="CO193" s="67"/>
      <c r="CP193" s="67"/>
      <c r="CQ193" s="156"/>
    </row>
    <row r="194" spans="1:95" hidden="1" outlineLevel="1" x14ac:dyDescent="0.2">
      <c r="A194" s="206"/>
      <c r="B194" s="206"/>
      <c r="C194" s="206"/>
      <c r="D194" s="207"/>
      <c r="E194" s="206"/>
      <c r="F194" s="206"/>
      <c r="G194" s="206"/>
      <c r="H194" s="206"/>
      <c r="I194" s="206"/>
      <c r="J194" s="206"/>
      <c r="K194" s="230"/>
      <c r="L194" s="208"/>
      <c r="M194" s="208"/>
      <c r="N194" s="208"/>
      <c r="O194" s="208"/>
      <c r="P194" s="208"/>
      <c r="Q194" s="208"/>
      <c r="R194" s="208"/>
      <c r="S194" s="208"/>
      <c r="T194" s="231"/>
      <c r="U194" s="231"/>
      <c r="V194" s="206"/>
      <c r="W194" s="206"/>
      <c r="X194" s="206"/>
      <c r="Y194" s="206"/>
      <c r="Z194" s="206"/>
      <c r="AA194" s="206"/>
      <c r="AB194" s="206"/>
      <c r="AC194" s="64"/>
      <c r="AD194" s="66"/>
      <c r="AE194" s="66"/>
      <c r="AF194" s="64"/>
      <c r="AG194" s="64"/>
      <c r="AH194" s="64"/>
      <c r="AI194" s="64"/>
      <c r="AJ194" s="64"/>
      <c r="AK194" s="64"/>
      <c r="AL194" s="64"/>
      <c r="AM194" s="64"/>
      <c r="AN194" s="64"/>
      <c r="AO194" s="64"/>
      <c r="AP194" s="64"/>
      <c r="AQ194" s="64"/>
      <c r="AR194" s="64"/>
      <c r="AS194" s="64"/>
      <c r="AT194" s="327"/>
      <c r="AU194" s="327"/>
      <c r="AV194" s="327"/>
      <c r="AW194" s="64"/>
      <c r="AX194" s="64"/>
      <c r="AY194" s="64"/>
      <c r="AZ194" s="64"/>
      <c r="BA194" s="64"/>
      <c r="BB194" s="64"/>
      <c r="BC194" s="64"/>
      <c r="BD194" s="64"/>
      <c r="BE194" s="64"/>
      <c r="BF194" s="64"/>
      <c r="BG194" s="64"/>
      <c r="BH194" s="246"/>
      <c r="BI194" s="64"/>
      <c r="BJ194" s="64"/>
      <c r="BK194" s="64"/>
      <c r="BL194" s="64"/>
      <c r="BM194" s="64"/>
      <c r="BN194" s="64"/>
      <c r="BO194" s="64"/>
      <c r="BP194" s="64"/>
      <c r="BQ194" s="64"/>
      <c r="BR194" s="64"/>
      <c r="BS194" s="64"/>
      <c r="BT194" s="64"/>
      <c r="BU194" s="64"/>
      <c r="BV194" s="64"/>
      <c r="BW194" s="64"/>
      <c r="BX194" s="64"/>
      <c r="BY194" s="64"/>
      <c r="BZ194" s="64"/>
      <c r="CA194" s="64"/>
      <c r="CB194" s="64"/>
      <c r="CC194" s="64"/>
      <c r="CD194" s="64"/>
      <c r="CE194" s="64"/>
      <c r="CF194" s="64"/>
      <c r="CG194" s="64"/>
      <c r="CH194" s="64"/>
      <c r="CI194" s="64"/>
      <c r="CJ194" s="64"/>
      <c r="CK194" s="64"/>
      <c r="CL194" s="64"/>
      <c r="CM194" s="64"/>
      <c r="CN194" s="64"/>
      <c r="CO194" s="67"/>
      <c r="CP194" s="67"/>
      <c r="CQ194" s="156"/>
    </row>
    <row r="195" spans="1:95" outlineLevel="1" x14ac:dyDescent="0.2">
      <c r="C195" s="64"/>
      <c r="D195" s="142"/>
      <c r="E195" s="64"/>
      <c r="F195" s="64"/>
      <c r="G195" s="64"/>
      <c r="H195" s="64"/>
      <c r="I195" s="64"/>
      <c r="J195" s="64"/>
      <c r="K195" s="64"/>
      <c r="L195" s="65"/>
      <c r="M195" s="65"/>
      <c r="N195" s="65"/>
      <c r="O195" s="65"/>
      <c r="P195" s="65"/>
      <c r="Q195" s="65"/>
      <c r="R195" s="65"/>
      <c r="S195" s="65"/>
      <c r="T195" s="680"/>
      <c r="U195" s="680"/>
      <c r="V195" s="64"/>
      <c r="W195" s="64"/>
      <c r="X195" s="64"/>
      <c r="Y195" s="64"/>
      <c r="Z195" s="64"/>
      <c r="AA195" s="64"/>
      <c r="AB195" s="64"/>
      <c r="AC195" s="64"/>
      <c r="AD195" s="66"/>
      <c r="AE195" s="66"/>
      <c r="AF195" s="64"/>
      <c r="AG195" s="64"/>
      <c r="AH195" s="64"/>
      <c r="AI195" s="64"/>
      <c r="AJ195" s="64"/>
      <c r="AK195" s="64"/>
      <c r="AL195" s="64"/>
      <c r="AM195" s="64"/>
      <c r="AN195" s="64"/>
      <c r="AO195" s="64"/>
      <c r="AP195" s="64"/>
      <c r="AQ195" s="64"/>
      <c r="AR195" s="64"/>
      <c r="AS195" s="64"/>
      <c r="AT195" s="327"/>
      <c r="AU195" s="327"/>
      <c r="AV195" s="327"/>
      <c r="AW195" s="64"/>
      <c r="AX195" s="64"/>
      <c r="AY195" s="64"/>
      <c r="AZ195" s="64"/>
      <c r="BA195" s="64"/>
      <c r="BB195" s="64"/>
      <c r="BC195" s="64"/>
      <c r="BD195" s="64"/>
      <c r="BE195" s="64"/>
      <c r="BF195" s="64"/>
      <c r="BG195" s="64"/>
      <c r="BH195" s="246"/>
      <c r="BI195" s="64"/>
      <c r="BJ195" s="64"/>
      <c r="BK195" s="64"/>
      <c r="BL195" s="64"/>
      <c r="BM195" s="64"/>
      <c r="BN195" s="64"/>
      <c r="BO195" s="64"/>
      <c r="BP195" s="64"/>
      <c r="BQ195" s="64"/>
      <c r="BR195" s="64"/>
      <c r="BS195" s="64"/>
      <c r="BT195" s="64"/>
      <c r="BU195" s="64"/>
      <c r="BV195" s="64"/>
      <c r="BW195" s="64"/>
      <c r="BX195" s="64"/>
      <c r="BY195" s="64"/>
      <c r="BZ195" s="64"/>
      <c r="CA195" s="64"/>
      <c r="CB195" s="64"/>
      <c r="CC195" s="64"/>
      <c r="CD195" s="64"/>
      <c r="CE195" s="64"/>
      <c r="CF195" s="64"/>
      <c r="CG195" s="64"/>
      <c r="CH195" s="64"/>
      <c r="CI195" s="64"/>
      <c r="CJ195" s="64"/>
      <c r="CK195" s="64"/>
      <c r="CL195" s="64"/>
      <c r="CM195" s="64"/>
      <c r="CN195" s="64"/>
      <c r="CO195" s="64"/>
      <c r="CP195" s="64"/>
      <c r="CQ195" s="189"/>
    </row>
    <row r="196" spans="1:95" collapsed="1" x14ac:dyDescent="0.2">
      <c r="C196" s="64"/>
      <c r="D196" s="142"/>
      <c r="E196" s="64"/>
      <c r="F196" s="64"/>
      <c r="G196" s="64"/>
      <c r="H196" s="64"/>
      <c r="I196" s="64"/>
      <c r="J196" s="64"/>
      <c r="K196" s="64"/>
      <c r="L196" s="65"/>
      <c r="M196" s="65"/>
      <c r="N196" s="65"/>
      <c r="O196" s="65"/>
      <c r="P196" s="65"/>
      <c r="Q196" s="65"/>
      <c r="R196" s="65"/>
      <c r="S196" s="65"/>
      <c r="T196" s="680"/>
      <c r="U196" s="680"/>
      <c r="V196" s="64"/>
      <c r="W196" s="64"/>
      <c r="X196" s="64"/>
      <c r="Y196" s="64"/>
      <c r="Z196" s="64"/>
      <c r="AA196" s="64"/>
      <c r="AB196" s="64"/>
      <c r="AC196" s="64"/>
      <c r="AD196" s="66"/>
      <c r="AE196" s="66"/>
      <c r="AF196" s="64"/>
      <c r="AG196" s="64"/>
      <c r="AH196" s="64"/>
      <c r="AI196" s="64"/>
      <c r="AJ196" s="64"/>
      <c r="AK196" s="64"/>
      <c r="AL196" s="64"/>
      <c r="AM196" s="64"/>
      <c r="AN196" s="64"/>
      <c r="AO196" s="64"/>
      <c r="AP196" s="64"/>
      <c r="AQ196" s="64"/>
      <c r="AR196" s="64"/>
      <c r="AS196" s="64"/>
      <c r="AT196" s="327"/>
      <c r="AU196" s="327"/>
      <c r="AV196" s="327"/>
      <c r="AW196" s="64"/>
      <c r="AX196" s="64"/>
      <c r="AY196" s="64"/>
      <c r="AZ196" s="64"/>
      <c r="BA196" s="64"/>
      <c r="BB196" s="64"/>
      <c r="BC196" s="64"/>
      <c r="BD196" s="64"/>
      <c r="BE196" s="64"/>
      <c r="BF196" s="64"/>
      <c r="BG196" s="64"/>
      <c r="BH196" s="246"/>
      <c r="BI196" s="64"/>
      <c r="BJ196" s="64"/>
      <c r="BK196" s="64"/>
      <c r="BL196" s="64"/>
      <c r="BM196" s="64"/>
      <c r="BN196" s="64"/>
      <c r="BO196" s="64"/>
      <c r="BP196" s="64"/>
      <c r="BQ196" s="64"/>
      <c r="BR196" s="64"/>
      <c r="BS196" s="64"/>
      <c r="BT196" s="64"/>
      <c r="BU196" s="64"/>
      <c r="BV196" s="64"/>
      <c r="BW196" s="64"/>
      <c r="BX196" s="64"/>
      <c r="BY196" s="64"/>
      <c r="BZ196" s="64"/>
      <c r="CA196" s="64"/>
      <c r="CB196" s="64"/>
      <c r="CC196" s="64"/>
      <c r="CD196" s="64"/>
      <c r="CE196" s="64"/>
      <c r="CF196" s="64"/>
      <c r="CG196" s="64"/>
      <c r="CH196" s="64"/>
      <c r="CI196" s="64"/>
      <c r="CJ196" s="64"/>
      <c r="CK196" s="64"/>
      <c r="CL196" s="64"/>
      <c r="CM196" s="64"/>
      <c r="CN196" s="64"/>
      <c r="CO196" s="64"/>
      <c r="CP196" s="64"/>
      <c r="CQ196" s="189"/>
    </row>
    <row r="197" spans="1:95" x14ac:dyDescent="0.2">
      <c r="C197" s="64"/>
      <c r="D197" s="142"/>
      <c r="E197" s="64"/>
      <c r="F197" s="64"/>
      <c r="G197" s="64"/>
      <c r="H197" s="64"/>
      <c r="I197" s="64"/>
      <c r="J197" s="64"/>
      <c r="K197" s="64"/>
      <c r="L197" s="65"/>
      <c r="M197" s="65"/>
      <c r="N197" s="65"/>
      <c r="O197" s="65"/>
      <c r="P197" s="65"/>
      <c r="Q197" s="65"/>
      <c r="R197" s="65"/>
      <c r="S197" s="65"/>
      <c r="T197" s="680"/>
      <c r="U197" s="680"/>
      <c r="V197" s="64"/>
      <c r="W197" s="64"/>
      <c r="X197" s="64"/>
      <c r="Y197" s="64"/>
      <c r="Z197" s="64"/>
      <c r="AA197" s="64"/>
      <c r="AB197" s="64"/>
      <c r="AC197" s="64"/>
      <c r="AD197" s="66"/>
      <c r="AE197" s="66"/>
      <c r="AF197" s="64"/>
      <c r="AG197" s="64"/>
      <c r="AH197" s="64"/>
      <c r="AI197" s="64"/>
      <c r="AJ197" s="64"/>
      <c r="AK197" s="64"/>
      <c r="AL197" s="64"/>
      <c r="AM197" s="64"/>
      <c r="AN197" s="64"/>
      <c r="AO197" s="64"/>
      <c r="AP197" s="64"/>
      <c r="AQ197" s="64"/>
      <c r="AR197" s="64"/>
      <c r="AS197" s="64"/>
      <c r="AT197" s="327"/>
      <c r="AU197" s="327"/>
      <c r="AV197" s="327"/>
      <c r="AW197" s="64"/>
      <c r="AX197" s="64"/>
      <c r="AY197" s="64"/>
      <c r="AZ197" s="64"/>
      <c r="BA197" s="64"/>
      <c r="BB197" s="64"/>
      <c r="BC197" s="64"/>
      <c r="BD197" s="64"/>
      <c r="BE197" s="64"/>
      <c r="BF197" s="64"/>
      <c r="BG197" s="64"/>
      <c r="BH197" s="246"/>
      <c r="BI197" s="64"/>
      <c r="BJ197" s="64"/>
      <c r="BK197" s="64"/>
      <c r="BL197" s="64"/>
      <c r="BM197" s="64"/>
      <c r="BN197" s="64"/>
      <c r="BO197" s="64"/>
      <c r="BP197" s="64"/>
      <c r="BQ197" s="64"/>
      <c r="BR197" s="64"/>
      <c r="BS197" s="64"/>
      <c r="BT197" s="64"/>
      <c r="BU197" s="64"/>
      <c r="BV197" s="64"/>
      <c r="BW197" s="64"/>
      <c r="BX197" s="64"/>
      <c r="BY197" s="64"/>
      <c r="BZ197" s="64"/>
      <c r="CA197" s="64"/>
      <c r="CB197" s="64"/>
      <c r="CC197" s="64"/>
      <c r="CD197" s="64"/>
      <c r="CE197" s="64"/>
      <c r="CF197" s="64"/>
      <c r="CG197" s="64"/>
      <c r="CH197" s="64"/>
      <c r="CI197" s="64"/>
      <c r="CJ197" s="64"/>
      <c r="CK197" s="64"/>
      <c r="CL197" s="64"/>
      <c r="CM197" s="64"/>
      <c r="CN197" s="64"/>
      <c r="CO197" s="64"/>
      <c r="CP197" s="64"/>
    </row>
    <row r="198" spans="1:95" x14ac:dyDescent="0.2">
      <c r="C198" s="64"/>
      <c r="D198" s="142"/>
      <c r="E198" s="64"/>
      <c r="F198" s="64"/>
      <c r="G198" s="64"/>
      <c r="H198" s="64"/>
      <c r="I198" s="64"/>
      <c r="J198" s="64"/>
      <c r="K198" s="64"/>
      <c r="L198" s="65"/>
      <c r="M198" s="65"/>
      <c r="N198" s="65"/>
      <c r="O198" s="65"/>
      <c r="P198" s="65"/>
      <c r="Q198" s="65"/>
      <c r="R198" s="65"/>
      <c r="S198" s="65"/>
      <c r="T198" s="681"/>
      <c r="U198" s="681"/>
      <c r="V198" s="64"/>
      <c r="W198" s="64"/>
      <c r="X198" s="64"/>
      <c r="Y198" s="64"/>
      <c r="Z198" s="64"/>
      <c r="AA198" s="64"/>
      <c r="AB198" s="64"/>
      <c r="AC198" s="64"/>
      <c r="AD198" s="66"/>
      <c r="AE198" s="66"/>
      <c r="AF198" s="64"/>
      <c r="AG198" s="64"/>
      <c r="AH198" s="64"/>
      <c r="AI198" s="64"/>
      <c r="AJ198" s="64"/>
      <c r="AK198" s="64"/>
      <c r="AL198" s="64"/>
      <c r="AM198" s="64"/>
      <c r="AN198" s="64"/>
      <c r="AO198" s="64"/>
      <c r="AP198" s="64"/>
      <c r="AQ198" s="64"/>
      <c r="AR198" s="64"/>
      <c r="AS198" s="64"/>
      <c r="AT198" s="327"/>
      <c r="AU198" s="327"/>
      <c r="AV198" s="327"/>
      <c r="AW198" s="64"/>
      <c r="AX198" s="64"/>
      <c r="AY198" s="64"/>
      <c r="AZ198" s="64"/>
      <c r="BA198" s="64"/>
      <c r="BB198" s="64"/>
      <c r="BC198" s="64"/>
      <c r="BD198" s="64"/>
      <c r="BE198" s="64"/>
      <c r="BF198" s="64"/>
      <c r="BG198" s="64"/>
      <c r="BH198" s="246"/>
      <c r="BI198" s="64"/>
      <c r="BJ198" s="64"/>
      <c r="BK198" s="64"/>
      <c r="BL198" s="64"/>
      <c r="BM198" s="64"/>
      <c r="BN198" s="64"/>
      <c r="BO198" s="64"/>
      <c r="BP198" s="64"/>
      <c r="BQ198" s="64"/>
      <c r="BR198" s="64"/>
      <c r="BS198" s="64"/>
      <c r="BT198" s="64"/>
      <c r="BU198" s="64"/>
      <c r="BV198" s="64"/>
      <c r="BW198" s="64"/>
      <c r="BX198" s="64"/>
      <c r="BY198" s="64"/>
      <c r="BZ198" s="64"/>
      <c r="CA198" s="64"/>
      <c r="CB198" s="64"/>
      <c r="CC198" s="64"/>
      <c r="CD198" s="64"/>
      <c r="CE198" s="64"/>
      <c r="CF198" s="64"/>
      <c r="CG198" s="64"/>
      <c r="CH198" s="64"/>
      <c r="CI198" s="64"/>
      <c r="CJ198" s="64"/>
      <c r="CK198" s="64"/>
      <c r="CL198" s="64"/>
      <c r="CM198" s="64"/>
      <c r="CN198" s="64"/>
      <c r="CO198" s="64"/>
      <c r="CP198" s="64"/>
    </row>
    <row r="199" spans="1:95" x14ac:dyDescent="0.2">
      <c r="C199" s="64"/>
      <c r="D199" s="142"/>
      <c r="E199" s="64"/>
      <c r="F199" s="64"/>
      <c r="G199" s="64"/>
      <c r="H199" s="64"/>
      <c r="I199" s="64"/>
      <c r="J199" s="64"/>
      <c r="K199" s="64"/>
      <c r="L199" s="65"/>
      <c r="M199" s="65"/>
      <c r="N199" s="65"/>
      <c r="O199" s="65"/>
      <c r="P199" s="65"/>
      <c r="Q199" s="65"/>
      <c r="R199" s="185"/>
      <c r="S199" s="65"/>
      <c r="T199" s="680"/>
      <c r="U199" s="680"/>
      <c r="V199" s="64"/>
      <c r="W199" s="64"/>
      <c r="X199" s="64"/>
      <c r="Y199" s="64"/>
      <c r="Z199" s="64"/>
      <c r="AA199" s="64"/>
      <c r="AB199" s="64"/>
      <c r="AC199" s="64"/>
      <c r="AD199" s="66"/>
      <c r="AE199" s="66"/>
      <c r="AF199" s="64"/>
      <c r="AG199" s="64"/>
      <c r="AH199" s="64"/>
      <c r="AI199" s="64"/>
      <c r="AJ199" s="64"/>
      <c r="AK199" s="64"/>
      <c r="AL199" s="64"/>
      <c r="AM199" s="64"/>
      <c r="AN199" s="64"/>
      <c r="AO199" s="64"/>
      <c r="AP199" s="64"/>
      <c r="AQ199" s="64"/>
      <c r="AR199" s="64"/>
      <c r="AS199" s="64"/>
      <c r="AT199" s="327"/>
      <c r="AU199" s="327"/>
      <c r="AV199" s="327"/>
      <c r="AW199" s="64"/>
      <c r="AX199" s="64"/>
      <c r="AY199" s="64"/>
      <c r="AZ199" s="64"/>
      <c r="BA199" s="64"/>
      <c r="BB199" s="64"/>
      <c r="BC199" s="64"/>
      <c r="BD199" s="64"/>
      <c r="BE199" s="64"/>
      <c r="BF199" s="64"/>
      <c r="BG199" s="64"/>
      <c r="BH199" s="246"/>
      <c r="BI199" s="64"/>
      <c r="BJ199" s="64"/>
      <c r="BK199" s="64"/>
      <c r="BL199" s="64"/>
      <c r="BM199" s="64"/>
      <c r="BN199" s="64"/>
      <c r="BO199" s="64"/>
      <c r="BP199" s="64"/>
      <c r="BQ199" s="64"/>
      <c r="BR199" s="64"/>
      <c r="BS199" s="64"/>
      <c r="BT199" s="64"/>
      <c r="BU199" s="64"/>
      <c r="BV199" s="64"/>
      <c r="BW199" s="64"/>
      <c r="BX199" s="64"/>
      <c r="BY199" s="64"/>
      <c r="BZ199" s="64"/>
      <c r="CA199" s="64"/>
      <c r="CB199" s="64"/>
      <c r="CC199" s="64"/>
      <c r="CD199" s="64"/>
      <c r="CE199" s="64"/>
      <c r="CF199" s="64"/>
      <c r="CG199" s="64"/>
      <c r="CH199" s="64"/>
      <c r="CI199" s="64"/>
      <c r="CJ199" s="64"/>
      <c r="CK199" s="64"/>
      <c r="CL199" s="64"/>
      <c r="CM199" s="64"/>
      <c r="CN199" s="64"/>
      <c r="CO199" s="64"/>
      <c r="CP199" s="64"/>
    </row>
    <row r="200" spans="1:95" x14ac:dyDescent="0.2">
      <c r="C200" s="64"/>
      <c r="D200" s="142"/>
      <c r="E200" s="64"/>
      <c r="F200" s="64"/>
      <c r="G200" s="64"/>
      <c r="H200" s="64"/>
      <c r="I200" s="64"/>
      <c r="J200" s="64"/>
      <c r="K200" s="64"/>
      <c r="L200" s="65"/>
      <c r="M200" s="65"/>
      <c r="N200" s="65"/>
      <c r="O200" s="65"/>
      <c r="P200" s="65"/>
      <c r="Q200" s="65"/>
      <c r="R200" s="65"/>
      <c r="S200" s="65"/>
      <c r="T200" s="680"/>
      <c r="U200" s="680"/>
      <c r="V200" s="64"/>
      <c r="W200" s="64"/>
      <c r="X200" s="64"/>
      <c r="Y200" s="64"/>
      <c r="Z200" s="64"/>
      <c r="AA200" s="64"/>
      <c r="AB200" s="64"/>
      <c r="AC200" s="64"/>
      <c r="AD200" s="66"/>
      <c r="AE200" s="66"/>
      <c r="AF200" s="64"/>
      <c r="AG200" s="64"/>
      <c r="AH200" s="64"/>
      <c r="AI200" s="64"/>
      <c r="AJ200" s="64"/>
      <c r="AK200" s="64"/>
      <c r="AL200" s="64"/>
      <c r="AM200" s="64"/>
      <c r="AN200" s="64"/>
      <c r="AO200" s="64"/>
      <c r="AP200" s="64"/>
      <c r="AQ200" s="64"/>
      <c r="AR200" s="64"/>
      <c r="AS200" s="64"/>
      <c r="AT200" s="327"/>
      <c r="AU200" s="327"/>
      <c r="AV200" s="327"/>
      <c r="AW200" s="64"/>
      <c r="AX200" s="64"/>
      <c r="AY200" s="64"/>
      <c r="AZ200" s="64"/>
      <c r="BA200" s="64"/>
      <c r="BB200" s="64"/>
      <c r="BC200" s="64"/>
      <c r="BD200" s="64"/>
      <c r="BE200" s="64"/>
      <c r="BF200" s="64"/>
      <c r="BG200" s="64"/>
      <c r="BH200" s="246"/>
      <c r="BI200" s="64"/>
      <c r="BJ200" s="64"/>
      <c r="BK200" s="64"/>
      <c r="BL200" s="64"/>
      <c r="BM200" s="64"/>
      <c r="BN200" s="64"/>
      <c r="BO200" s="64"/>
      <c r="BP200" s="64"/>
      <c r="BQ200" s="64"/>
      <c r="BR200" s="64"/>
      <c r="BS200" s="64"/>
      <c r="BT200" s="64"/>
      <c r="BU200" s="64"/>
      <c r="BV200" s="64"/>
      <c r="BW200" s="64"/>
      <c r="BX200" s="64"/>
      <c r="BY200" s="64"/>
      <c r="BZ200" s="64"/>
      <c r="CA200" s="64"/>
      <c r="CB200" s="64"/>
      <c r="CC200" s="64"/>
      <c r="CD200" s="64"/>
      <c r="CE200" s="64"/>
      <c r="CF200" s="64"/>
      <c r="CG200" s="64"/>
      <c r="CH200" s="64"/>
      <c r="CI200" s="64"/>
      <c r="CJ200" s="64"/>
      <c r="CK200" s="64"/>
      <c r="CL200" s="64"/>
      <c r="CM200" s="64"/>
      <c r="CN200" s="64"/>
      <c r="CO200" s="64"/>
      <c r="CP200" s="64"/>
    </row>
    <row r="201" spans="1:95" x14ac:dyDescent="0.2">
      <c r="C201" s="64"/>
      <c r="D201" s="142"/>
      <c r="E201" s="64"/>
      <c r="F201" s="64"/>
      <c r="G201" s="64"/>
      <c r="H201" s="64"/>
      <c r="I201" s="64"/>
      <c r="J201" s="64"/>
      <c r="K201" s="64"/>
      <c r="L201" s="65"/>
      <c r="M201" s="65"/>
      <c r="N201" s="65"/>
      <c r="O201" s="65"/>
      <c r="P201" s="185"/>
      <c r="Q201" s="65"/>
      <c r="R201" s="65"/>
      <c r="S201" s="65"/>
      <c r="T201" s="680"/>
      <c r="U201" s="680"/>
      <c r="V201" s="64"/>
      <c r="W201" s="64"/>
      <c r="X201" s="64"/>
      <c r="Y201" s="64"/>
      <c r="Z201" s="64"/>
      <c r="AA201" s="64"/>
      <c r="AB201" s="64"/>
      <c r="AC201" s="64"/>
      <c r="AD201" s="66"/>
      <c r="AE201" s="66"/>
      <c r="AF201" s="64"/>
      <c r="AG201" s="64"/>
      <c r="AH201" s="64"/>
      <c r="AI201" s="64"/>
      <c r="AJ201" s="64"/>
      <c r="AK201" s="64"/>
      <c r="AL201" s="64"/>
      <c r="AM201" s="64"/>
      <c r="AN201" s="64"/>
      <c r="AO201" s="64"/>
      <c r="AP201" s="64"/>
      <c r="AQ201" s="64"/>
      <c r="AR201" s="64"/>
      <c r="AS201" s="64"/>
      <c r="AT201" s="327"/>
      <c r="AU201" s="327"/>
      <c r="AV201" s="327"/>
      <c r="AW201" s="64"/>
      <c r="AX201" s="64"/>
      <c r="AY201" s="64"/>
      <c r="AZ201" s="64"/>
      <c r="BA201" s="64"/>
      <c r="BB201" s="64"/>
      <c r="BC201" s="64"/>
      <c r="BD201" s="64"/>
      <c r="BE201" s="64"/>
      <c r="BF201" s="64"/>
      <c r="BG201" s="64"/>
      <c r="BH201" s="246"/>
      <c r="BI201" s="64"/>
      <c r="BJ201" s="64"/>
      <c r="BK201" s="64"/>
      <c r="BL201" s="64"/>
      <c r="BM201" s="64"/>
      <c r="BN201" s="64"/>
      <c r="BO201" s="64"/>
      <c r="BP201" s="64"/>
      <c r="BQ201" s="64"/>
      <c r="BR201" s="64"/>
      <c r="BS201" s="64"/>
      <c r="BT201" s="64"/>
      <c r="BU201" s="64"/>
      <c r="BV201" s="64"/>
      <c r="BW201" s="64"/>
      <c r="BX201" s="64"/>
      <c r="BY201" s="64"/>
      <c r="BZ201" s="64"/>
      <c r="CA201" s="64"/>
      <c r="CB201" s="64"/>
      <c r="CC201" s="64"/>
      <c r="CD201" s="64"/>
      <c r="CE201" s="64"/>
      <c r="CF201" s="64"/>
      <c r="CG201" s="64"/>
      <c r="CH201" s="64"/>
      <c r="CI201" s="64"/>
      <c r="CJ201" s="64"/>
      <c r="CK201" s="64"/>
      <c r="CL201" s="64"/>
      <c r="CM201" s="64"/>
      <c r="CN201" s="64"/>
      <c r="CO201" s="64"/>
      <c r="CP201" s="64"/>
    </row>
    <row r="202" spans="1:95" x14ac:dyDescent="0.2">
      <c r="C202" s="64"/>
      <c r="D202" s="142"/>
      <c r="E202" s="64"/>
      <c r="F202" s="64"/>
      <c r="G202" s="64"/>
      <c r="H202" s="64"/>
      <c r="I202" s="64"/>
      <c r="J202" s="64"/>
      <c r="K202" s="64"/>
      <c r="L202" s="65"/>
      <c r="M202" s="65"/>
      <c r="N202" s="65"/>
      <c r="O202" s="65"/>
      <c r="P202" s="65"/>
      <c r="Q202" s="65"/>
      <c r="R202" s="65"/>
      <c r="S202" s="65"/>
      <c r="T202" s="680"/>
      <c r="U202" s="680"/>
      <c r="V202" s="64"/>
      <c r="W202" s="64"/>
      <c r="X202" s="64"/>
      <c r="Y202" s="64"/>
      <c r="Z202" s="64"/>
      <c r="AA202" s="64"/>
      <c r="AB202" s="64"/>
      <c r="AC202" s="64"/>
      <c r="AD202" s="66"/>
      <c r="AE202" s="66"/>
      <c r="AF202" s="64"/>
      <c r="AG202" s="64"/>
      <c r="AH202" s="64"/>
      <c r="AI202" s="64"/>
      <c r="AJ202" s="64"/>
      <c r="AK202" s="64"/>
      <c r="AL202" s="64"/>
      <c r="AM202" s="64"/>
      <c r="AN202" s="64"/>
      <c r="AO202" s="64"/>
      <c r="AP202" s="64"/>
      <c r="AQ202" s="64"/>
      <c r="AR202" s="64"/>
      <c r="AS202" s="64"/>
      <c r="AT202" s="327"/>
      <c r="AU202" s="327"/>
      <c r="AV202" s="327"/>
      <c r="AW202" s="64"/>
      <c r="AX202" s="64"/>
      <c r="AY202" s="64"/>
      <c r="AZ202" s="64"/>
      <c r="BA202" s="64"/>
      <c r="BB202" s="64"/>
      <c r="BC202" s="64"/>
      <c r="BD202" s="64"/>
      <c r="BE202" s="64"/>
      <c r="BF202" s="64"/>
      <c r="BG202" s="64"/>
      <c r="BH202" s="246"/>
      <c r="BI202" s="64"/>
      <c r="BJ202" s="64"/>
      <c r="BK202" s="64"/>
      <c r="BL202" s="64"/>
      <c r="BM202" s="64"/>
      <c r="BN202" s="64"/>
      <c r="BO202" s="64"/>
      <c r="BP202" s="64"/>
      <c r="BQ202" s="64"/>
      <c r="BR202" s="64"/>
      <c r="BS202" s="64"/>
      <c r="BT202" s="64"/>
      <c r="BU202" s="64"/>
      <c r="BV202" s="64"/>
      <c r="BW202" s="64"/>
      <c r="BX202" s="64"/>
      <c r="BY202" s="64"/>
      <c r="BZ202" s="64"/>
      <c r="CA202" s="64"/>
      <c r="CB202" s="64"/>
      <c r="CC202" s="64"/>
      <c r="CD202" s="64"/>
      <c r="CE202" s="64"/>
      <c r="CF202" s="64"/>
      <c r="CG202" s="64"/>
      <c r="CH202" s="64"/>
      <c r="CI202" s="64"/>
      <c r="CJ202" s="64"/>
      <c r="CK202" s="64"/>
      <c r="CL202" s="64"/>
      <c r="CM202" s="64"/>
      <c r="CN202" s="64"/>
      <c r="CO202" s="64"/>
      <c r="CP202" s="64"/>
    </row>
    <row r="203" spans="1:95" x14ac:dyDescent="0.2">
      <c r="C203" s="64"/>
      <c r="D203" s="142"/>
      <c r="E203" s="64"/>
      <c r="F203" s="64"/>
      <c r="G203" s="64"/>
      <c r="H203" s="64"/>
      <c r="I203" s="64"/>
      <c r="J203" s="64"/>
      <c r="K203" s="64"/>
      <c r="L203" s="65"/>
      <c r="M203" s="65"/>
      <c r="N203" s="65"/>
      <c r="O203" s="65"/>
      <c r="P203" s="65"/>
      <c r="Q203" s="65"/>
      <c r="R203" s="65"/>
      <c r="S203" s="65"/>
      <c r="T203" s="680"/>
      <c r="U203" s="680"/>
      <c r="V203" s="64"/>
      <c r="W203" s="64"/>
      <c r="X203" s="64"/>
      <c r="Y203" s="64"/>
      <c r="Z203" s="64"/>
      <c r="AA203" s="64"/>
      <c r="AB203" s="64"/>
      <c r="AC203" s="64"/>
      <c r="AD203" s="66"/>
      <c r="AE203" s="66"/>
      <c r="AF203" s="64"/>
      <c r="AG203" s="64"/>
      <c r="AH203" s="64"/>
      <c r="AI203" s="64"/>
      <c r="AJ203" s="64"/>
      <c r="AK203" s="64"/>
      <c r="AL203" s="64"/>
      <c r="AM203" s="64"/>
      <c r="AN203" s="64"/>
      <c r="AO203" s="64"/>
      <c r="AP203" s="64"/>
      <c r="AQ203" s="64"/>
      <c r="AR203" s="64"/>
      <c r="AS203" s="64"/>
      <c r="AT203" s="327"/>
      <c r="AU203" s="327"/>
      <c r="AV203" s="327"/>
      <c r="AW203" s="64"/>
      <c r="AX203" s="64"/>
      <c r="AY203" s="64"/>
      <c r="AZ203" s="64"/>
      <c r="BA203" s="64"/>
      <c r="BB203" s="64"/>
      <c r="BC203" s="64"/>
      <c r="BD203" s="64"/>
      <c r="BE203" s="64"/>
      <c r="BF203" s="64"/>
      <c r="BG203" s="64"/>
      <c r="BH203" s="246"/>
      <c r="BI203" s="64"/>
      <c r="BJ203" s="64"/>
      <c r="BK203" s="64"/>
      <c r="BL203" s="64"/>
      <c r="BM203" s="64"/>
      <c r="BN203" s="64"/>
      <c r="BO203" s="64"/>
      <c r="BP203" s="64"/>
      <c r="BQ203" s="64"/>
      <c r="BR203" s="64"/>
      <c r="BS203" s="64"/>
      <c r="BT203" s="64"/>
      <c r="BU203" s="64"/>
      <c r="BV203" s="64"/>
      <c r="BW203" s="64"/>
      <c r="BX203" s="64"/>
      <c r="BY203" s="64"/>
      <c r="BZ203" s="64"/>
      <c r="CA203" s="64"/>
      <c r="CB203" s="64"/>
      <c r="CC203" s="64"/>
      <c r="CD203" s="64"/>
      <c r="CE203" s="64"/>
      <c r="CF203" s="64"/>
      <c r="CG203" s="64"/>
      <c r="CH203" s="64"/>
      <c r="CI203" s="64"/>
      <c r="CJ203" s="64"/>
      <c r="CK203" s="64"/>
      <c r="CL203" s="64"/>
      <c r="CM203" s="64"/>
      <c r="CN203" s="64"/>
      <c r="CO203" s="64"/>
      <c r="CP203" s="64"/>
    </row>
    <row r="204" spans="1:95" x14ac:dyDescent="0.2">
      <c r="C204" s="64"/>
      <c r="D204" s="142"/>
      <c r="E204" s="64"/>
      <c r="F204" s="64"/>
      <c r="G204" s="64"/>
      <c r="H204" s="64"/>
      <c r="I204" s="64"/>
      <c r="J204" s="64"/>
      <c r="K204" s="64"/>
      <c r="L204" s="65"/>
      <c r="M204" s="65"/>
      <c r="N204" s="65"/>
      <c r="O204" s="65"/>
      <c r="P204" s="65"/>
      <c r="Q204" s="65"/>
      <c r="R204" s="65"/>
      <c r="S204" s="65"/>
      <c r="T204" s="680"/>
      <c r="U204" s="680"/>
      <c r="V204" s="64"/>
      <c r="W204" s="64"/>
      <c r="X204" s="64"/>
      <c r="Y204" s="64"/>
      <c r="Z204" s="64"/>
      <c r="AA204" s="64"/>
      <c r="AB204" s="64"/>
      <c r="AC204" s="64"/>
      <c r="AD204" s="66"/>
      <c r="AE204" s="66"/>
      <c r="AF204" s="64"/>
      <c r="AG204" s="64"/>
      <c r="AH204" s="64"/>
      <c r="AI204" s="64"/>
      <c r="AJ204" s="64"/>
      <c r="AK204" s="64"/>
      <c r="AL204" s="64"/>
      <c r="AM204" s="64"/>
      <c r="AN204" s="64"/>
      <c r="AO204" s="64"/>
      <c r="AP204" s="64"/>
      <c r="AQ204" s="64"/>
      <c r="AR204" s="64"/>
      <c r="AS204" s="64"/>
      <c r="AT204" s="327"/>
      <c r="AU204" s="327"/>
      <c r="AV204" s="327"/>
      <c r="AW204" s="64"/>
      <c r="AX204" s="64"/>
      <c r="AY204" s="64"/>
      <c r="AZ204" s="64"/>
      <c r="BA204" s="64"/>
      <c r="BB204" s="64"/>
      <c r="BC204" s="64"/>
      <c r="BD204" s="64"/>
      <c r="BE204" s="64"/>
      <c r="BF204" s="64"/>
      <c r="BG204" s="64"/>
      <c r="BH204" s="246"/>
      <c r="BI204" s="64"/>
      <c r="BJ204" s="64"/>
      <c r="BK204" s="64"/>
      <c r="BL204" s="64"/>
      <c r="BM204" s="64"/>
      <c r="BN204" s="64"/>
      <c r="BO204" s="64"/>
      <c r="BP204" s="64"/>
      <c r="BQ204" s="64"/>
      <c r="BR204" s="64"/>
      <c r="BS204" s="64"/>
      <c r="BT204" s="64"/>
      <c r="BU204" s="64"/>
      <c r="BV204" s="64"/>
      <c r="BW204" s="64"/>
      <c r="BX204" s="64"/>
      <c r="BY204" s="64"/>
      <c r="BZ204" s="64"/>
      <c r="CA204" s="64"/>
      <c r="CB204" s="64"/>
      <c r="CC204" s="64"/>
      <c r="CD204" s="64"/>
      <c r="CE204" s="64"/>
      <c r="CF204" s="64"/>
      <c r="CG204" s="64"/>
      <c r="CH204" s="64"/>
      <c r="CI204" s="64"/>
      <c r="CJ204" s="64"/>
      <c r="CK204" s="64"/>
      <c r="CL204" s="64"/>
      <c r="CM204" s="64"/>
      <c r="CN204" s="64"/>
      <c r="CO204" s="64"/>
      <c r="CP204" s="64"/>
    </row>
    <row r="205" spans="1:95" x14ac:dyDescent="0.2">
      <c r="C205" s="64"/>
      <c r="D205" s="142"/>
      <c r="E205" s="64"/>
      <c r="F205" s="64"/>
      <c r="G205" s="64"/>
      <c r="H205" s="64"/>
      <c r="I205" s="64"/>
      <c r="J205" s="64"/>
      <c r="K205" s="64"/>
      <c r="L205" s="65"/>
      <c r="M205" s="65"/>
      <c r="N205" s="65"/>
      <c r="O205" s="65"/>
      <c r="P205" s="65"/>
      <c r="Q205" s="65"/>
      <c r="R205" s="65"/>
      <c r="S205" s="65"/>
      <c r="T205" s="680"/>
      <c r="U205" s="680"/>
      <c r="V205" s="64"/>
      <c r="W205" s="64"/>
      <c r="X205" s="64"/>
      <c r="Y205" s="64"/>
      <c r="Z205" s="64"/>
      <c r="AA205" s="64"/>
      <c r="AB205" s="64"/>
      <c r="AC205" s="64"/>
      <c r="AD205" s="66"/>
      <c r="AE205" s="66"/>
      <c r="AF205" s="64"/>
      <c r="AG205" s="64"/>
      <c r="AH205" s="64"/>
      <c r="AI205" s="64"/>
      <c r="AJ205" s="64"/>
      <c r="AK205" s="64"/>
      <c r="AL205" s="64"/>
      <c r="AM205" s="64"/>
      <c r="AN205" s="64"/>
      <c r="AO205" s="64"/>
      <c r="AP205" s="64"/>
      <c r="AQ205" s="64"/>
      <c r="AR205" s="64"/>
      <c r="AS205" s="64"/>
      <c r="AT205" s="327"/>
      <c r="AU205" s="327"/>
      <c r="AV205" s="327"/>
      <c r="AW205" s="64"/>
      <c r="AX205" s="64"/>
      <c r="AY205" s="64"/>
      <c r="AZ205" s="64"/>
      <c r="BA205" s="64"/>
      <c r="BB205" s="64"/>
      <c r="BC205" s="64"/>
      <c r="BD205" s="64"/>
      <c r="BE205" s="64"/>
      <c r="BF205" s="64"/>
      <c r="BG205" s="64"/>
      <c r="BH205" s="246"/>
      <c r="BI205" s="64"/>
      <c r="BJ205" s="64"/>
      <c r="BK205" s="64"/>
      <c r="BL205" s="64"/>
      <c r="BM205" s="64"/>
      <c r="BN205" s="64"/>
      <c r="BO205" s="64"/>
      <c r="BP205" s="64"/>
      <c r="BQ205" s="64"/>
      <c r="BR205" s="64"/>
      <c r="BS205" s="64"/>
      <c r="BT205" s="64"/>
      <c r="BU205" s="64"/>
      <c r="BV205" s="64"/>
      <c r="BW205" s="64"/>
      <c r="BX205" s="64"/>
      <c r="BY205" s="64"/>
      <c r="BZ205" s="64"/>
      <c r="CA205" s="64"/>
      <c r="CB205" s="64"/>
      <c r="CC205" s="64"/>
      <c r="CD205" s="64"/>
      <c r="CE205" s="64"/>
      <c r="CF205" s="64"/>
      <c r="CG205" s="64"/>
      <c r="CH205" s="64"/>
      <c r="CI205" s="64"/>
      <c r="CJ205" s="64"/>
      <c r="CK205" s="64"/>
      <c r="CL205" s="64"/>
      <c r="CM205" s="64"/>
      <c r="CN205" s="64"/>
      <c r="CO205" s="64"/>
      <c r="CP205" s="64"/>
    </row>
    <row r="206" spans="1:95" x14ac:dyDescent="0.2">
      <c r="C206" s="64"/>
      <c r="D206" s="142"/>
      <c r="E206" s="64"/>
      <c r="F206" s="64"/>
      <c r="G206" s="64"/>
      <c r="H206" s="64"/>
      <c r="I206" s="64"/>
      <c r="J206" s="64"/>
      <c r="K206" s="64"/>
      <c r="L206" s="65"/>
      <c r="M206" s="65"/>
      <c r="N206" s="65"/>
      <c r="O206" s="65"/>
      <c r="P206" s="65"/>
      <c r="Q206" s="65"/>
      <c r="R206" s="65"/>
      <c r="S206" s="65"/>
      <c r="T206" s="680"/>
      <c r="U206" s="680"/>
      <c r="V206" s="64"/>
      <c r="W206" s="64"/>
      <c r="X206" s="64"/>
      <c r="Y206" s="64"/>
      <c r="Z206" s="64"/>
      <c r="AA206" s="64"/>
      <c r="AB206" s="64"/>
      <c r="AC206" s="64"/>
      <c r="AD206" s="66"/>
      <c r="AE206" s="66"/>
      <c r="AF206" s="64"/>
      <c r="AG206" s="64"/>
      <c r="AH206" s="64"/>
      <c r="AI206" s="64"/>
      <c r="AJ206" s="64"/>
      <c r="AK206" s="64"/>
      <c r="AL206" s="64"/>
      <c r="AM206" s="64"/>
      <c r="AN206" s="64"/>
      <c r="AO206" s="64"/>
      <c r="AP206" s="64"/>
      <c r="AQ206" s="64"/>
      <c r="AR206" s="64"/>
      <c r="AS206" s="64"/>
      <c r="AT206" s="327"/>
      <c r="AU206" s="327"/>
      <c r="AV206" s="327"/>
      <c r="AW206" s="64"/>
      <c r="AX206" s="64"/>
      <c r="AY206" s="64"/>
      <c r="AZ206" s="64"/>
      <c r="BA206" s="64"/>
      <c r="BB206" s="64"/>
      <c r="BC206" s="64"/>
      <c r="BD206" s="64"/>
      <c r="BE206" s="64"/>
      <c r="BF206" s="64"/>
      <c r="BG206" s="64"/>
      <c r="BH206" s="246"/>
      <c r="BI206" s="64"/>
      <c r="BJ206" s="64"/>
      <c r="BK206" s="64"/>
      <c r="BL206" s="64"/>
      <c r="BM206" s="64"/>
      <c r="BN206" s="64"/>
      <c r="BO206" s="64"/>
      <c r="BP206" s="64"/>
      <c r="BQ206" s="64"/>
      <c r="BR206" s="64"/>
      <c r="BS206" s="64"/>
      <c r="BT206" s="64"/>
      <c r="BU206" s="64"/>
      <c r="BV206" s="64"/>
      <c r="BW206" s="64"/>
      <c r="BX206" s="64"/>
      <c r="BY206" s="64"/>
      <c r="BZ206" s="64"/>
      <c r="CA206" s="64"/>
      <c r="CB206" s="64"/>
      <c r="CC206" s="64"/>
      <c r="CD206" s="64"/>
      <c r="CE206" s="64"/>
      <c r="CF206" s="64"/>
      <c r="CG206" s="64"/>
      <c r="CH206" s="64"/>
      <c r="CI206" s="64"/>
      <c r="CJ206" s="64"/>
      <c r="CK206" s="64"/>
      <c r="CL206" s="64"/>
      <c r="CM206" s="64"/>
      <c r="CN206" s="64"/>
      <c r="CO206" s="64"/>
      <c r="CP206" s="64"/>
    </row>
    <row r="207" spans="1:95" x14ac:dyDescent="0.2">
      <c r="C207" s="64"/>
      <c r="D207" s="142"/>
      <c r="E207" s="64"/>
      <c r="F207" s="64"/>
      <c r="G207" s="64"/>
      <c r="H207" s="64"/>
      <c r="I207" s="64"/>
      <c r="J207" s="64"/>
      <c r="K207" s="64"/>
      <c r="L207" s="65"/>
      <c r="M207" s="65"/>
      <c r="N207" s="65"/>
      <c r="O207" s="65"/>
      <c r="P207" s="65"/>
      <c r="Q207" s="65"/>
      <c r="R207" s="65"/>
      <c r="S207" s="65"/>
      <c r="T207" s="680"/>
      <c r="U207" s="680"/>
      <c r="V207" s="64"/>
      <c r="W207" s="64"/>
      <c r="X207" s="64"/>
      <c r="Y207" s="64"/>
      <c r="Z207" s="64"/>
      <c r="AA207" s="64"/>
      <c r="AB207" s="64"/>
      <c r="AC207" s="64"/>
      <c r="AD207" s="66"/>
      <c r="AE207" s="66"/>
      <c r="AF207" s="64"/>
      <c r="AG207" s="64"/>
      <c r="AH207" s="64"/>
      <c r="AI207" s="64"/>
      <c r="AJ207" s="64"/>
      <c r="AK207" s="64"/>
      <c r="AL207" s="64"/>
      <c r="AM207" s="64"/>
      <c r="AN207" s="64"/>
      <c r="AO207" s="64"/>
      <c r="AP207" s="64"/>
      <c r="AQ207" s="64"/>
      <c r="AR207" s="64"/>
      <c r="AS207" s="64"/>
      <c r="AT207" s="327"/>
      <c r="AU207" s="327"/>
      <c r="AV207" s="327"/>
      <c r="AW207" s="64"/>
      <c r="AX207" s="64"/>
      <c r="AY207" s="64"/>
      <c r="AZ207" s="64"/>
      <c r="BA207" s="64"/>
      <c r="BB207" s="64"/>
      <c r="BC207" s="64"/>
      <c r="BD207" s="64"/>
      <c r="BE207" s="64"/>
      <c r="BF207" s="64"/>
      <c r="BG207" s="64"/>
      <c r="BH207" s="246"/>
      <c r="BI207" s="64"/>
      <c r="BJ207" s="64"/>
      <c r="BK207" s="64"/>
      <c r="BL207" s="64"/>
      <c r="BM207" s="64"/>
      <c r="BN207" s="64"/>
      <c r="BO207" s="64"/>
      <c r="BP207" s="64"/>
      <c r="BQ207" s="64"/>
      <c r="BR207" s="64"/>
      <c r="BS207" s="64"/>
      <c r="BT207" s="64"/>
      <c r="BU207" s="64"/>
      <c r="BV207" s="64"/>
      <c r="BW207" s="64"/>
      <c r="BX207" s="64"/>
      <c r="BY207" s="64"/>
      <c r="BZ207" s="64"/>
      <c r="CA207" s="64"/>
      <c r="CB207" s="64"/>
      <c r="CC207" s="64"/>
      <c r="CD207" s="64"/>
      <c r="CE207" s="64"/>
      <c r="CF207" s="64"/>
      <c r="CG207" s="64"/>
      <c r="CH207" s="64"/>
      <c r="CI207" s="64"/>
      <c r="CJ207" s="64"/>
      <c r="CK207" s="64"/>
      <c r="CL207" s="64"/>
      <c r="CM207" s="64"/>
      <c r="CN207" s="64"/>
      <c r="CO207" s="64"/>
      <c r="CP207" s="64"/>
    </row>
    <row r="208" spans="1:95" x14ac:dyDescent="0.2">
      <c r="C208" s="64"/>
      <c r="D208" s="142"/>
      <c r="E208" s="64"/>
      <c r="F208" s="64"/>
      <c r="G208" s="64"/>
      <c r="H208" s="64"/>
      <c r="I208" s="64"/>
      <c r="J208" s="64"/>
      <c r="K208" s="64"/>
      <c r="L208" s="65"/>
      <c r="M208" s="65"/>
      <c r="N208" s="65"/>
      <c r="O208" s="65"/>
      <c r="P208" s="65"/>
      <c r="Q208" s="65"/>
      <c r="R208" s="65"/>
      <c r="S208" s="65"/>
      <c r="T208" s="680"/>
      <c r="U208" s="680"/>
      <c r="V208" s="64"/>
      <c r="W208" s="64"/>
      <c r="X208" s="64"/>
      <c r="Y208" s="64"/>
      <c r="Z208" s="64"/>
      <c r="AA208" s="64"/>
      <c r="AB208" s="64"/>
      <c r="AC208" s="64"/>
      <c r="AD208" s="66"/>
      <c r="AE208" s="66"/>
      <c r="AF208" s="64"/>
      <c r="AG208" s="64"/>
      <c r="AH208" s="64"/>
      <c r="AI208" s="64"/>
      <c r="AJ208" s="64"/>
      <c r="AK208" s="64"/>
      <c r="AL208" s="64"/>
      <c r="AM208" s="64"/>
      <c r="AN208" s="64"/>
      <c r="AO208" s="64"/>
      <c r="AP208" s="64"/>
      <c r="AQ208" s="64"/>
      <c r="AR208" s="64"/>
      <c r="AS208" s="64"/>
      <c r="AT208" s="327"/>
      <c r="AU208" s="327"/>
      <c r="AV208" s="327"/>
      <c r="AW208" s="64"/>
      <c r="AX208" s="64"/>
      <c r="AY208" s="64"/>
      <c r="AZ208" s="64"/>
      <c r="BA208" s="64"/>
      <c r="BB208" s="64"/>
      <c r="BC208" s="64"/>
      <c r="BD208" s="64"/>
      <c r="BE208" s="64"/>
      <c r="BF208" s="64"/>
      <c r="BG208" s="64"/>
      <c r="BH208" s="246"/>
      <c r="BI208" s="64"/>
      <c r="BJ208" s="64"/>
      <c r="BK208" s="64"/>
      <c r="BL208" s="64"/>
      <c r="BM208" s="64"/>
      <c r="BN208" s="64"/>
      <c r="BO208" s="64"/>
      <c r="BP208" s="64"/>
      <c r="BQ208" s="64"/>
      <c r="BR208" s="64"/>
      <c r="BS208" s="64"/>
      <c r="BT208" s="64"/>
      <c r="BU208" s="64"/>
      <c r="BV208" s="64"/>
      <c r="BW208" s="64"/>
      <c r="BX208" s="64"/>
      <c r="BY208" s="64"/>
      <c r="BZ208" s="64"/>
      <c r="CA208" s="64"/>
      <c r="CB208" s="64"/>
      <c r="CC208" s="64"/>
      <c r="CD208" s="64"/>
      <c r="CE208" s="64"/>
      <c r="CF208" s="64"/>
      <c r="CG208" s="64"/>
      <c r="CH208" s="64"/>
      <c r="CI208" s="64"/>
      <c r="CJ208" s="64"/>
      <c r="CK208" s="64"/>
      <c r="CL208" s="64"/>
      <c r="CM208" s="64"/>
      <c r="CN208" s="64"/>
      <c r="CO208" s="64"/>
      <c r="CP208" s="64"/>
    </row>
    <row r="209" spans="3:94" x14ac:dyDescent="0.2">
      <c r="C209" s="64"/>
      <c r="D209" s="142"/>
      <c r="E209" s="64"/>
      <c r="F209" s="64"/>
      <c r="G209" s="64"/>
      <c r="H209" s="64"/>
      <c r="I209" s="64"/>
      <c r="J209" s="64"/>
      <c r="K209" s="64"/>
      <c r="L209" s="65"/>
      <c r="M209" s="65"/>
      <c r="N209" s="65"/>
      <c r="O209" s="65"/>
      <c r="P209" s="65"/>
      <c r="Q209" s="65"/>
      <c r="R209" s="65"/>
      <c r="S209" s="65"/>
      <c r="T209" s="680"/>
      <c r="U209" s="680"/>
      <c r="V209" s="64"/>
      <c r="W209" s="64"/>
      <c r="X209" s="64"/>
      <c r="Y209" s="64"/>
      <c r="Z209" s="64"/>
      <c r="AA209" s="64"/>
      <c r="AB209" s="64"/>
      <c r="AC209" s="64"/>
      <c r="AD209" s="66"/>
      <c r="AE209" s="66"/>
      <c r="AF209" s="64"/>
      <c r="AG209" s="64"/>
      <c r="AH209" s="64"/>
      <c r="AI209" s="64"/>
      <c r="AJ209" s="64"/>
      <c r="AK209" s="64"/>
      <c r="AL209" s="64"/>
      <c r="AM209" s="64"/>
      <c r="AN209" s="64"/>
      <c r="AO209" s="64"/>
      <c r="AP209" s="64"/>
      <c r="AQ209" s="64"/>
      <c r="AR209" s="64"/>
      <c r="AS209" s="64"/>
      <c r="AT209" s="327"/>
      <c r="AU209" s="327"/>
      <c r="AV209" s="327"/>
      <c r="AW209" s="64"/>
      <c r="AX209" s="64"/>
      <c r="AY209" s="64"/>
      <c r="AZ209" s="64"/>
      <c r="BA209" s="64"/>
      <c r="BB209" s="64"/>
      <c r="BC209" s="64"/>
      <c r="BD209" s="64"/>
      <c r="BE209" s="64"/>
      <c r="BF209" s="64"/>
      <c r="BG209" s="64"/>
      <c r="BH209" s="246"/>
      <c r="BI209" s="64"/>
      <c r="BJ209" s="64"/>
      <c r="BK209" s="64"/>
      <c r="BL209" s="64"/>
      <c r="BM209" s="64"/>
      <c r="BN209" s="64"/>
      <c r="BO209" s="64"/>
      <c r="BP209" s="64"/>
      <c r="BQ209" s="64"/>
      <c r="BR209" s="64"/>
      <c r="BS209" s="64"/>
      <c r="BT209" s="64"/>
      <c r="BU209" s="64"/>
      <c r="BV209" s="64"/>
      <c r="BW209" s="64"/>
      <c r="BX209" s="64"/>
      <c r="BY209" s="64"/>
      <c r="BZ209" s="64"/>
      <c r="CA209" s="64"/>
      <c r="CB209" s="64"/>
      <c r="CC209" s="64"/>
      <c r="CD209" s="64"/>
      <c r="CE209" s="64"/>
      <c r="CF209" s="64"/>
      <c r="CG209" s="64"/>
      <c r="CH209" s="64"/>
      <c r="CI209" s="64"/>
      <c r="CJ209" s="64"/>
      <c r="CK209" s="64"/>
      <c r="CL209" s="64"/>
      <c r="CM209" s="64"/>
      <c r="CN209" s="64"/>
      <c r="CO209" s="64"/>
      <c r="CP209" s="64"/>
    </row>
    <row r="210" spans="3:94" x14ac:dyDescent="0.2">
      <c r="C210" s="64"/>
      <c r="D210" s="142"/>
      <c r="E210" s="64"/>
      <c r="F210" s="64"/>
      <c r="G210" s="64"/>
      <c r="H210" s="64"/>
      <c r="I210" s="64"/>
      <c r="J210" s="64"/>
      <c r="K210" s="64"/>
      <c r="L210" s="65"/>
      <c r="M210" s="65"/>
      <c r="N210" s="65"/>
      <c r="O210" s="65"/>
      <c r="P210" s="65"/>
      <c r="Q210" s="65"/>
      <c r="R210" s="65"/>
      <c r="S210" s="65"/>
      <c r="T210" s="680"/>
      <c r="U210" s="680"/>
      <c r="V210" s="64"/>
      <c r="W210" s="64"/>
      <c r="X210" s="64"/>
      <c r="Y210" s="64"/>
      <c r="Z210" s="64"/>
      <c r="AA210" s="64"/>
      <c r="AB210" s="64"/>
      <c r="AC210" s="64"/>
      <c r="AD210" s="66"/>
      <c r="AE210" s="66"/>
      <c r="AF210" s="64"/>
      <c r="AG210" s="64"/>
      <c r="AH210" s="64"/>
      <c r="AI210" s="64"/>
      <c r="AJ210" s="64"/>
      <c r="AK210" s="64"/>
      <c r="AL210" s="64"/>
      <c r="AM210" s="64"/>
      <c r="AN210" s="64"/>
      <c r="AO210" s="64"/>
      <c r="AP210" s="64"/>
      <c r="AQ210" s="64"/>
      <c r="AR210" s="64"/>
      <c r="AS210" s="64"/>
      <c r="AT210" s="327"/>
      <c r="AU210" s="327"/>
      <c r="AV210" s="327"/>
      <c r="AW210" s="64"/>
      <c r="AX210" s="64"/>
      <c r="AY210" s="64"/>
      <c r="AZ210" s="64"/>
      <c r="BA210" s="64"/>
      <c r="BB210" s="64"/>
      <c r="BC210" s="64"/>
      <c r="BD210" s="64"/>
      <c r="BE210" s="64"/>
      <c r="BF210" s="64"/>
      <c r="BG210" s="64"/>
      <c r="BH210" s="246"/>
      <c r="BI210" s="64"/>
      <c r="BJ210" s="64"/>
      <c r="BK210" s="64"/>
      <c r="BL210" s="64"/>
      <c r="BM210" s="64"/>
      <c r="BN210" s="64"/>
      <c r="BO210" s="64"/>
      <c r="BP210" s="64"/>
      <c r="BQ210" s="64"/>
      <c r="BR210" s="64"/>
      <c r="BS210" s="64"/>
      <c r="BT210" s="64"/>
      <c r="BU210" s="64"/>
      <c r="BV210" s="64"/>
      <c r="BW210" s="64"/>
      <c r="BX210" s="64"/>
      <c r="BY210" s="64"/>
      <c r="BZ210" s="64"/>
      <c r="CA210" s="64"/>
      <c r="CB210" s="64"/>
      <c r="CC210" s="64"/>
      <c r="CD210" s="64"/>
      <c r="CE210" s="64"/>
      <c r="CF210" s="64"/>
      <c r="CG210" s="64"/>
      <c r="CH210" s="64"/>
      <c r="CI210" s="64"/>
      <c r="CJ210" s="64"/>
      <c r="CK210" s="64"/>
      <c r="CL210" s="64"/>
      <c r="CM210" s="64"/>
      <c r="CN210" s="64"/>
      <c r="CO210" s="64"/>
      <c r="CP210" s="64"/>
    </row>
    <row r="211" spans="3:94" x14ac:dyDescent="0.2">
      <c r="C211" s="64"/>
      <c r="D211" s="142"/>
      <c r="E211" s="64"/>
      <c r="F211" s="64"/>
      <c r="G211" s="64"/>
      <c r="H211" s="64"/>
      <c r="I211" s="64"/>
      <c r="J211" s="64"/>
      <c r="K211" s="64"/>
      <c r="L211" s="65"/>
      <c r="M211" s="65"/>
      <c r="N211" s="65"/>
      <c r="O211" s="65"/>
      <c r="P211" s="65"/>
      <c r="Q211" s="65"/>
      <c r="R211" s="65"/>
      <c r="S211" s="65"/>
      <c r="T211" s="680"/>
      <c r="U211" s="680"/>
      <c r="V211" s="64"/>
      <c r="W211" s="64"/>
      <c r="X211" s="64"/>
      <c r="Y211" s="64"/>
      <c r="Z211" s="64"/>
      <c r="AA211" s="64"/>
      <c r="AB211" s="64"/>
      <c r="AC211" s="64"/>
      <c r="AD211" s="66"/>
      <c r="AE211" s="66"/>
      <c r="AF211" s="64"/>
      <c r="AG211" s="64"/>
      <c r="AH211" s="64"/>
      <c r="AI211" s="64"/>
      <c r="AJ211" s="64"/>
      <c r="AK211" s="64"/>
      <c r="AL211" s="64"/>
      <c r="AM211" s="64"/>
      <c r="AN211" s="64"/>
      <c r="AO211" s="64"/>
      <c r="AP211" s="64"/>
      <c r="AQ211" s="64"/>
      <c r="AR211" s="64"/>
      <c r="AS211" s="64"/>
      <c r="AT211" s="327"/>
      <c r="AU211" s="327"/>
      <c r="AV211" s="327"/>
      <c r="AW211" s="64"/>
      <c r="AX211" s="64"/>
      <c r="AY211" s="64"/>
      <c r="AZ211" s="64"/>
      <c r="BA211" s="64"/>
      <c r="BB211" s="64"/>
      <c r="BC211" s="64"/>
      <c r="BD211" s="64"/>
      <c r="BE211" s="64"/>
      <c r="BF211" s="64"/>
      <c r="BG211" s="64"/>
      <c r="BH211" s="246"/>
      <c r="BI211" s="64"/>
      <c r="BJ211" s="64"/>
      <c r="BK211" s="64"/>
      <c r="BL211" s="64"/>
      <c r="BM211" s="64"/>
      <c r="BN211" s="64"/>
      <c r="BO211" s="64"/>
      <c r="BP211" s="64"/>
      <c r="BQ211" s="64"/>
      <c r="BR211" s="64"/>
      <c r="BS211" s="64"/>
      <c r="BT211" s="64"/>
      <c r="BU211" s="64"/>
      <c r="BV211" s="64"/>
      <c r="BW211" s="64"/>
      <c r="BX211" s="64"/>
      <c r="BY211" s="64"/>
      <c r="BZ211" s="64"/>
      <c r="CA211" s="64"/>
      <c r="CB211" s="64"/>
      <c r="CC211" s="64"/>
      <c r="CD211" s="64"/>
      <c r="CE211" s="64"/>
      <c r="CF211" s="64"/>
      <c r="CG211" s="64"/>
      <c r="CH211" s="64"/>
      <c r="CI211" s="64"/>
      <c r="CJ211" s="64"/>
      <c r="CK211" s="64"/>
      <c r="CL211" s="64"/>
      <c r="CM211" s="64"/>
      <c r="CN211" s="64"/>
      <c r="CO211" s="64"/>
      <c r="CP211" s="64"/>
    </row>
    <row r="212" spans="3:94" x14ac:dyDescent="0.2">
      <c r="C212" s="64"/>
      <c r="D212" s="142"/>
      <c r="E212" s="64"/>
      <c r="F212" s="64"/>
      <c r="G212" s="64"/>
      <c r="H212" s="64"/>
      <c r="I212" s="64"/>
      <c r="J212" s="64"/>
      <c r="K212" s="64"/>
      <c r="L212" s="65"/>
      <c r="M212" s="65"/>
      <c r="N212" s="65"/>
      <c r="O212" s="65"/>
      <c r="P212" s="65"/>
      <c r="Q212" s="65"/>
      <c r="R212" s="65"/>
      <c r="S212" s="65"/>
      <c r="T212" s="680"/>
      <c r="U212" s="680"/>
      <c r="V212" s="64"/>
      <c r="W212" s="64"/>
      <c r="X212" s="64"/>
      <c r="Y212" s="64"/>
      <c r="Z212" s="64"/>
      <c r="AA212" s="64"/>
      <c r="AB212" s="64"/>
      <c r="AC212" s="64"/>
      <c r="AD212" s="66"/>
      <c r="AE212" s="66"/>
      <c r="AF212" s="64"/>
      <c r="AG212" s="64"/>
      <c r="AH212" s="64"/>
      <c r="AI212" s="64"/>
      <c r="AJ212" s="64"/>
      <c r="AK212" s="64"/>
      <c r="AL212" s="64"/>
      <c r="AM212" s="64"/>
      <c r="AN212" s="64"/>
      <c r="AO212" s="64"/>
      <c r="AP212" s="64"/>
      <c r="AQ212" s="64"/>
      <c r="AR212" s="64"/>
      <c r="AS212" s="64"/>
      <c r="AT212" s="327"/>
      <c r="AU212" s="327"/>
      <c r="AV212" s="327"/>
      <c r="AW212" s="64"/>
      <c r="AX212" s="64"/>
      <c r="AY212" s="64"/>
      <c r="AZ212" s="64"/>
      <c r="BA212" s="64"/>
      <c r="BB212" s="64"/>
      <c r="BC212" s="64"/>
      <c r="BD212" s="64"/>
      <c r="BE212" s="64"/>
      <c r="BF212" s="64"/>
      <c r="BG212" s="64"/>
      <c r="BH212" s="246"/>
      <c r="BI212" s="64"/>
      <c r="BJ212" s="64"/>
      <c r="BK212" s="64"/>
      <c r="BL212" s="64"/>
      <c r="BM212" s="64"/>
      <c r="BN212" s="64"/>
      <c r="BO212" s="64"/>
      <c r="BP212" s="64"/>
      <c r="BQ212" s="64"/>
      <c r="BR212" s="64"/>
      <c r="BS212" s="64"/>
      <c r="BT212" s="64"/>
      <c r="BU212" s="64"/>
      <c r="BV212" s="64"/>
      <c r="BW212" s="64"/>
      <c r="BX212" s="64"/>
      <c r="BY212" s="64"/>
      <c r="BZ212" s="64"/>
      <c r="CA212" s="64"/>
      <c r="CB212" s="64"/>
      <c r="CC212" s="64"/>
      <c r="CD212" s="64"/>
      <c r="CE212" s="64"/>
      <c r="CF212" s="64"/>
      <c r="CG212" s="64"/>
      <c r="CH212" s="64"/>
      <c r="CI212" s="64"/>
      <c r="CJ212" s="64"/>
      <c r="CK212" s="64"/>
      <c r="CL212" s="64"/>
      <c r="CM212" s="64"/>
      <c r="CN212" s="64"/>
      <c r="CO212" s="64"/>
      <c r="CP212" s="64"/>
    </row>
    <row r="213" spans="3:94" x14ac:dyDescent="0.2">
      <c r="C213" s="64"/>
      <c r="D213" s="142"/>
      <c r="E213" s="64"/>
      <c r="F213" s="64"/>
      <c r="G213" s="64"/>
      <c r="H213" s="64"/>
      <c r="I213" s="64"/>
      <c r="J213" s="64"/>
      <c r="K213" s="64"/>
      <c r="L213" s="65"/>
      <c r="M213" s="65"/>
      <c r="N213" s="65"/>
      <c r="O213" s="65"/>
      <c r="P213" s="65"/>
      <c r="Q213" s="65"/>
      <c r="R213" s="65"/>
      <c r="S213" s="65"/>
      <c r="T213" s="680"/>
      <c r="U213" s="680"/>
      <c r="V213" s="64"/>
      <c r="W213" s="64"/>
      <c r="X213" s="64"/>
      <c r="Y213" s="64"/>
      <c r="Z213" s="64"/>
      <c r="AA213" s="64"/>
      <c r="AB213" s="64"/>
      <c r="AC213" s="64"/>
      <c r="AD213" s="66"/>
      <c r="AE213" s="66"/>
      <c r="AF213" s="64"/>
      <c r="AG213" s="64"/>
      <c r="AH213" s="64"/>
      <c r="AI213" s="64"/>
      <c r="AJ213" s="64"/>
      <c r="AK213" s="64"/>
      <c r="AL213" s="64"/>
      <c r="AM213" s="64"/>
      <c r="AN213" s="64"/>
      <c r="AO213" s="64"/>
      <c r="AP213" s="64"/>
      <c r="AQ213" s="64"/>
      <c r="AR213" s="64"/>
      <c r="AS213" s="64"/>
      <c r="AT213" s="327"/>
      <c r="AU213" s="327"/>
      <c r="AV213" s="327"/>
      <c r="AW213" s="64"/>
      <c r="AX213" s="64"/>
      <c r="AY213" s="64"/>
      <c r="AZ213" s="64"/>
      <c r="BA213" s="64"/>
      <c r="BB213" s="64"/>
      <c r="BC213" s="64"/>
      <c r="BD213" s="64"/>
      <c r="BE213" s="64"/>
      <c r="BF213" s="64"/>
      <c r="BG213" s="64"/>
      <c r="BH213" s="246"/>
      <c r="BI213" s="64"/>
      <c r="BJ213" s="64"/>
      <c r="BK213" s="64"/>
      <c r="BL213" s="64"/>
      <c r="BM213" s="64"/>
      <c r="BN213" s="64"/>
      <c r="BO213" s="64"/>
      <c r="BP213" s="64"/>
      <c r="BQ213" s="64"/>
      <c r="BR213" s="64"/>
      <c r="BS213" s="64"/>
      <c r="BT213" s="64"/>
      <c r="BU213" s="64"/>
      <c r="BV213" s="64"/>
      <c r="BW213" s="64"/>
      <c r="BX213" s="64"/>
      <c r="BY213" s="64"/>
      <c r="BZ213" s="64"/>
      <c r="CA213" s="64"/>
      <c r="CB213" s="64"/>
      <c r="CC213" s="64"/>
      <c r="CD213" s="64"/>
      <c r="CE213" s="64"/>
      <c r="CF213" s="64"/>
      <c r="CG213" s="64"/>
      <c r="CH213" s="64"/>
      <c r="CI213" s="64"/>
      <c r="CJ213" s="64"/>
      <c r="CK213" s="64"/>
      <c r="CL213" s="64"/>
      <c r="CM213" s="64"/>
      <c r="CN213" s="64"/>
      <c r="CO213" s="64"/>
      <c r="CP213" s="64"/>
    </row>
    <row r="214" spans="3:94" x14ac:dyDescent="0.2">
      <c r="C214" s="64"/>
      <c r="D214" s="142"/>
      <c r="E214" s="64"/>
      <c r="F214" s="64"/>
      <c r="G214" s="64"/>
      <c r="H214" s="64"/>
      <c r="I214" s="64"/>
      <c r="J214" s="64"/>
      <c r="K214" s="64"/>
      <c r="L214" s="65"/>
      <c r="M214" s="65"/>
      <c r="N214" s="65"/>
      <c r="O214" s="65"/>
      <c r="P214" s="65"/>
      <c r="Q214" s="65"/>
      <c r="R214" s="65"/>
      <c r="S214" s="65"/>
      <c r="T214" s="680"/>
      <c r="U214" s="680"/>
      <c r="V214" s="64"/>
      <c r="W214" s="64"/>
      <c r="X214" s="64"/>
      <c r="Y214" s="64"/>
      <c r="Z214" s="64"/>
      <c r="AA214" s="64"/>
      <c r="AB214" s="64"/>
      <c r="AC214" s="64"/>
      <c r="AD214" s="66"/>
      <c r="AE214" s="66"/>
      <c r="AF214" s="64"/>
      <c r="AG214" s="64"/>
      <c r="AH214" s="64"/>
      <c r="AI214" s="64"/>
      <c r="AJ214" s="64"/>
      <c r="AK214" s="64"/>
      <c r="AL214" s="64"/>
      <c r="AM214" s="64"/>
      <c r="AN214" s="64"/>
      <c r="AO214" s="64"/>
      <c r="AP214" s="64"/>
      <c r="AQ214" s="64"/>
      <c r="AR214" s="64"/>
      <c r="AS214" s="64"/>
      <c r="AT214" s="327"/>
      <c r="AU214" s="327"/>
      <c r="AV214" s="327"/>
      <c r="AW214" s="64"/>
      <c r="AX214" s="64"/>
      <c r="AY214" s="64"/>
      <c r="AZ214" s="64"/>
      <c r="BA214" s="64"/>
      <c r="BB214" s="64"/>
      <c r="BC214" s="64"/>
      <c r="BD214" s="64"/>
      <c r="BE214" s="64"/>
      <c r="BF214" s="64"/>
      <c r="BG214" s="64"/>
      <c r="BH214" s="246"/>
      <c r="BI214" s="64"/>
      <c r="BJ214" s="64"/>
      <c r="BK214" s="64"/>
      <c r="BL214" s="64"/>
      <c r="BM214" s="64"/>
      <c r="BN214" s="64"/>
      <c r="BO214" s="64"/>
      <c r="BP214" s="64"/>
      <c r="BQ214" s="64"/>
      <c r="BR214" s="64"/>
      <c r="BS214" s="64"/>
      <c r="BT214" s="64"/>
      <c r="BU214" s="64"/>
      <c r="BV214" s="64"/>
      <c r="BW214" s="64"/>
      <c r="BX214" s="64"/>
      <c r="BY214" s="64"/>
      <c r="BZ214" s="64"/>
      <c r="CA214" s="64"/>
      <c r="CB214" s="64"/>
      <c r="CC214" s="64"/>
      <c r="CD214" s="64"/>
      <c r="CE214" s="64"/>
      <c r="CF214" s="64"/>
      <c r="CG214" s="64"/>
      <c r="CH214" s="64"/>
      <c r="CI214" s="64"/>
      <c r="CJ214" s="64"/>
      <c r="CK214" s="64"/>
      <c r="CL214" s="64"/>
      <c r="CM214" s="64"/>
      <c r="CN214" s="64"/>
      <c r="CO214" s="64"/>
      <c r="CP214" s="64"/>
    </row>
    <row r="215" spans="3:94" x14ac:dyDescent="0.2">
      <c r="C215" s="64"/>
      <c r="D215" s="142"/>
      <c r="E215" s="64"/>
      <c r="F215" s="64"/>
      <c r="G215" s="64"/>
      <c r="H215" s="64"/>
      <c r="I215" s="64"/>
      <c r="J215" s="64"/>
      <c r="K215" s="64"/>
      <c r="L215" s="65"/>
      <c r="M215" s="65"/>
      <c r="N215" s="65"/>
      <c r="O215" s="65"/>
      <c r="P215" s="65"/>
      <c r="Q215" s="65"/>
      <c r="R215" s="65"/>
      <c r="S215" s="65"/>
      <c r="T215" s="680"/>
      <c r="U215" s="680"/>
      <c r="V215" s="64"/>
      <c r="W215" s="64"/>
      <c r="X215" s="64"/>
      <c r="Y215" s="64"/>
      <c r="Z215" s="64"/>
      <c r="AA215" s="64"/>
      <c r="AB215" s="64"/>
      <c r="AC215" s="64"/>
      <c r="AD215" s="66"/>
      <c r="AE215" s="66"/>
      <c r="AF215" s="64"/>
      <c r="AG215" s="64"/>
      <c r="AH215" s="64"/>
      <c r="AI215" s="64"/>
      <c r="AJ215" s="64"/>
      <c r="AK215" s="64"/>
      <c r="AL215" s="64"/>
      <c r="AM215" s="64"/>
      <c r="AN215" s="64"/>
      <c r="AO215" s="64"/>
      <c r="AP215" s="64"/>
      <c r="AQ215" s="64"/>
      <c r="AR215" s="64"/>
      <c r="AS215" s="64"/>
      <c r="AT215" s="327"/>
      <c r="AU215" s="327"/>
      <c r="AV215" s="327"/>
      <c r="AW215" s="64"/>
      <c r="AX215" s="64"/>
      <c r="AY215" s="64"/>
      <c r="AZ215" s="64"/>
      <c r="BA215" s="64"/>
      <c r="BB215" s="64"/>
      <c r="BC215" s="64"/>
      <c r="BD215" s="64"/>
      <c r="BE215" s="64"/>
      <c r="BF215" s="64"/>
      <c r="BG215" s="64"/>
      <c r="BH215" s="246"/>
      <c r="BI215" s="64"/>
      <c r="BJ215" s="64"/>
      <c r="BK215" s="64"/>
      <c r="BL215" s="64"/>
      <c r="BM215" s="64"/>
      <c r="BN215" s="64"/>
      <c r="BO215" s="64"/>
      <c r="BP215" s="64"/>
      <c r="BQ215" s="64"/>
      <c r="BR215" s="64"/>
      <c r="BS215" s="64"/>
      <c r="BT215" s="64"/>
      <c r="BU215" s="64"/>
      <c r="BV215" s="64"/>
      <c r="BW215" s="64"/>
      <c r="BX215" s="64"/>
      <c r="BY215" s="64"/>
      <c r="BZ215" s="64"/>
      <c r="CA215" s="64"/>
      <c r="CB215" s="64"/>
      <c r="CC215" s="64"/>
      <c r="CD215" s="64"/>
      <c r="CE215" s="64"/>
      <c r="CF215" s="64"/>
      <c r="CG215" s="64"/>
      <c r="CH215" s="64"/>
      <c r="CI215" s="64"/>
      <c r="CJ215" s="64"/>
      <c r="CK215" s="64"/>
      <c r="CL215" s="64"/>
      <c r="CM215" s="64"/>
      <c r="CN215" s="64"/>
      <c r="CO215" s="64"/>
      <c r="CP215" s="64"/>
    </row>
    <row r="216" spans="3:94" x14ac:dyDescent="0.2">
      <c r="C216" s="64"/>
      <c r="D216" s="142"/>
      <c r="E216" s="64"/>
      <c r="F216" s="64"/>
      <c r="G216" s="64"/>
      <c r="H216" s="64"/>
      <c r="I216" s="64"/>
      <c r="J216" s="64"/>
      <c r="K216" s="64"/>
      <c r="L216" s="65"/>
      <c r="M216" s="65"/>
      <c r="N216" s="65"/>
      <c r="O216" s="65"/>
      <c r="P216" s="65"/>
      <c r="Q216" s="65"/>
      <c r="R216" s="65"/>
      <c r="S216" s="65"/>
      <c r="T216" s="680"/>
      <c r="U216" s="680"/>
      <c r="V216" s="64"/>
      <c r="W216" s="64"/>
      <c r="X216" s="64"/>
      <c r="Y216" s="64"/>
      <c r="Z216" s="64"/>
      <c r="AA216" s="64"/>
      <c r="AB216" s="64"/>
      <c r="AC216" s="64"/>
      <c r="AD216" s="66"/>
      <c r="AE216" s="66"/>
      <c r="AF216" s="64"/>
      <c r="AG216" s="64"/>
      <c r="AH216" s="64"/>
      <c r="AI216" s="64"/>
      <c r="AJ216" s="64"/>
      <c r="AK216" s="64"/>
      <c r="AL216" s="64"/>
      <c r="AM216" s="64"/>
      <c r="AN216" s="64"/>
      <c r="AO216" s="64"/>
      <c r="AP216" s="64"/>
      <c r="AQ216" s="64"/>
      <c r="AR216" s="64"/>
      <c r="AS216" s="64"/>
      <c r="AT216" s="327"/>
      <c r="AU216" s="327"/>
      <c r="AV216" s="327"/>
      <c r="AW216" s="64"/>
      <c r="AX216" s="64"/>
      <c r="AY216" s="64"/>
      <c r="AZ216" s="64"/>
      <c r="BA216" s="64"/>
      <c r="BB216" s="64"/>
      <c r="BC216" s="64"/>
      <c r="BD216" s="64"/>
      <c r="BE216" s="64"/>
      <c r="BF216" s="64"/>
      <c r="BG216" s="64"/>
      <c r="BH216" s="246"/>
      <c r="BI216" s="64"/>
      <c r="BJ216" s="64"/>
      <c r="BK216" s="64"/>
      <c r="BL216" s="64"/>
      <c r="BM216" s="64"/>
      <c r="BN216" s="64"/>
      <c r="BO216" s="64"/>
      <c r="BP216" s="64"/>
      <c r="BQ216" s="64"/>
      <c r="BR216" s="64"/>
      <c r="BS216" s="64"/>
      <c r="BT216" s="64"/>
      <c r="BU216" s="64"/>
      <c r="BV216" s="64"/>
      <c r="BW216" s="64"/>
      <c r="BX216" s="64"/>
      <c r="BY216" s="64"/>
      <c r="BZ216" s="64"/>
      <c r="CA216" s="64"/>
      <c r="CB216" s="64"/>
      <c r="CC216" s="64"/>
      <c r="CD216" s="64"/>
      <c r="CE216" s="64"/>
      <c r="CF216" s="64"/>
      <c r="CG216" s="64"/>
      <c r="CH216" s="64"/>
      <c r="CI216" s="64"/>
      <c r="CJ216" s="64"/>
      <c r="CK216" s="64"/>
      <c r="CL216" s="64"/>
      <c r="CM216" s="64"/>
      <c r="CN216" s="64"/>
      <c r="CO216" s="64"/>
      <c r="CP216" s="64"/>
    </row>
    <row r="217" spans="3:94" x14ac:dyDescent="0.2">
      <c r="C217" s="64"/>
      <c r="D217" s="142"/>
      <c r="E217" s="64"/>
      <c r="F217" s="64"/>
      <c r="G217" s="64"/>
      <c r="H217" s="64"/>
      <c r="I217" s="64"/>
      <c r="J217" s="64"/>
      <c r="K217" s="64"/>
      <c r="L217" s="65"/>
      <c r="M217" s="65"/>
      <c r="N217" s="65"/>
      <c r="O217" s="65"/>
      <c r="P217" s="65"/>
      <c r="Q217" s="65"/>
      <c r="R217" s="65"/>
      <c r="S217" s="65"/>
      <c r="T217" s="680"/>
      <c r="U217" s="680"/>
      <c r="V217" s="64"/>
      <c r="W217" s="64"/>
      <c r="X217" s="64"/>
      <c r="Y217" s="64"/>
      <c r="Z217" s="64"/>
      <c r="AA217" s="64"/>
      <c r="AB217" s="64"/>
      <c r="AC217" s="64"/>
      <c r="AD217" s="66"/>
      <c r="AE217" s="66"/>
      <c r="AF217" s="64"/>
      <c r="AG217" s="64"/>
      <c r="AH217" s="64"/>
      <c r="AI217" s="64"/>
      <c r="AJ217" s="64"/>
      <c r="AK217" s="64"/>
      <c r="AL217" s="64"/>
      <c r="AM217" s="64"/>
      <c r="AN217" s="64"/>
      <c r="AO217" s="64"/>
      <c r="AP217" s="64"/>
      <c r="AQ217" s="64"/>
      <c r="AR217" s="64"/>
      <c r="AS217" s="64"/>
      <c r="AT217" s="327"/>
      <c r="AU217" s="327"/>
      <c r="AV217" s="327"/>
      <c r="AW217" s="64"/>
      <c r="AX217" s="64"/>
      <c r="AY217" s="64"/>
      <c r="AZ217" s="64"/>
      <c r="BA217" s="64"/>
      <c r="BB217" s="64"/>
      <c r="BC217" s="64"/>
      <c r="BD217" s="64"/>
      <c r="BE217" s="64"/>
      <c r="BF217" s="64"/>
      <c r="BG217" s="64"/>
      <c r="BH217" s="246"/>
      <c r="BI217" s="64"/>
      <c r="BJ217" s="64"/>
      <c r="BK217" s="64"/>
      <c r="BL217" s="64"/>
      <c r="BM217" s="64"/>
      <c r="BN217" s="64"/>
      <c r="BO217" s="64"/>
      <c r="BP217" s="64"/>
      <c r="BQ217" s="64"/>
      <c r="BR217" s="64"/>
      <c r="BS217" s="64"/>
      <c r="BT217" s="64"/>
      <c r="BU217" s="64"/>
      <c r="BV217" s="64"/>
      <c r="BW217" s="64"/>
      <c r="BX217" s="64"/>
      <c r="BY217" s="64"/>
      <c r="BZ217" s="64"/>
      <c r="CA217" s="64"/>
      <c r="CB217" s="64"/>
      <c r="CC217" s="64"/>
      <c r="CD217" s="64"/>
      <c r="CE217" s="64"/>
      <c r="CF217" s="64"/>
      <c r="CG217" s="64"/>
      <c r="CH217" s="64"/>
      <c r="CI217" s="64"/>
      <c r="CJ217" s="64"/>
      <c r="CK217" s="64"/>
      <c r="CL217" s="64"/>
      <c r="CM217" s="64"/>
      <c r="CN217" s="64"/>
      <c r="CO217" s="64"/>
      <c r="CP217" s="64"/>
    </row>
    <row r="218" spans="3:94" x14ac:dyDescent="0.2">
      <c r="C218" s="64"/>
      <c r="D218" s="142"/>
      <c r="E218" s="64"/>
      <c r="F218" s="64"/>
      <c r="G218" s="64"/>
      <c r="H218" s="64"/>
      <c r="I218" s="64"/>
      <c r="J218" s="64"/>
      <c r="K218" s="64"/>
      <c r="L218" s="65"/>
      <c r="M218" s="65"/>
      <c r="N218" s="65"/>
      <c r="O218" s="65"/>
      <c r="P218" s="65"/>
      <c r="Q218" s="65"/>
      <c r="R218" s="65"/>
      <c r="S218" s="65"/>
      <c r="T218" s="680"/>
      <c r="U218" s="680"/>
      <c r="V218" s="64"/>
      <c r="W218" s="64"/>
      <c r="X218" s="64"/>
      <c r="Y218" s="64"/>
      <c r="Z218" s="64"/>
      <c r="AA218" s="64"/>
      <c r="AB218" s="64"/>
      <c r="AC218" s="64"/>
      <c r="AD218" s="66"/>
      <c r="AE218" s="66"/>
      <c r="AF218" s="64"/>
      <c r="AG218" s="64"/>
      <c r="AH218" s="64"/>
      <c r="AI218" s="64"/>
      <c r="AJ218" s="64"/>
      <c r="AK218" s="64"/>
      <c r="AL218" s="64"/>
      <c r="AM218" s="64"/>
      <c r="AN218" s="64"/>
      <c r="AO218" s="64"/>
      <c r="AP218" s="64"/>
      <c r="AQ218" s="64"/>
      <c r="AR218" s="64"/>
      <c r="AS218" s="64"/>
      <c r="AT218" s="327"/>
      <c r="AU218" s="327"/>
      <c r="AV218" s="327"/>
      <c r="AW218" s="64"/>
      <c r="AX218" s="64"/>
      <c r="AY218" s="64"/>
      <c r="AZ218" s="64"/>
      <c r="BA218" s="64"/>
      <c r="BB218" s="64"/>
      <c r="BC218" s="64"/>
      <c r="BD218" s="64"/>
      <c r="BE218" s="64"/>
      <c r="BF218" s="64"/>
      <c r="BG218" s="64"/>
      <c r="BH218" s="246"/>
      <c r="BI218" s="64"/>
      <c r="BJ218" s="64"/>
      <c r="BK218" s="64"/>
      <c r="BL218" s="64"/>
      <c r="BM218" s="64"/>
      <c r="BN218" s="64"/>
      <c r="BO218" s="64"/>
      <c r="BP218" s="64"/>
      <c r="BQ218" s="64"/>
      <c r="BR218" s="64"/>
      <c r="BS218" s="64"/>
      <c r="BT218" s="64"/>
      <c r="BU218" s="64"/>
      <c r="BV218" s="64"/>
      <c r="BW218" s="64"/>
      <c r="BX218" s="64"/>
      <c r="BY218" s="64"/>
      <c r="BZ218" s="64"/>
      <c r="CA218" s="64"/>
      <c r="CB218" s="64"/>
      <c r="CC218" s="64"/>
      <c r="CD218" s="64"/>
      <c r="CE218" s="64"/>
      <c r="CF218" s="64"/>
      <c r="CG218" s="64"/>
      <c r="CH218" s="64"/>
      <c r="CI218" s="64"/>
      <c r="CJ218" s="64"/>
      <c r="CK218" s="64"/>
      <c r="CL218" s="64"/>
      <c r="CM218" s="64"/>
      <c r="CN218" s="64"/>
      <c r="CO218" s="64"/>
      <c r="CP218" s="64"/>
    </row>
    <row r="219" spans="3:94" x14ac:dyDescent="0.2">
      <c r="C219" s="64"/>
      <c r="D219" s="142"/>
      <c r="E219" s="64"/>
      <c r="F219" s="64"/>
      <c r="G219" s="64"/>
      <c r="H219" s="64"/>
      <c r="I219" s="64"/>
      <c r="J219" s="64"/>
      <c r="K219" s="64"/>
      <c r="L219" s="65"/>
      <c r="M219" s="65"/>
      <c r="N219" s="65"/>
      <c r="O219" s="65"/>
      <c r="P219" s="65"/>
      <c r="Q219" s="65"/>
      <c r="R219" s="65"/>
      <c r="S219" s="65"/>
      <c r="T219" s="680"/>
      <c r="U219" s="680"/>
      <c r="V219" s="64"/>
      <c r="W219" s="64"/>
      <c r="X219" s="64"/>
      <c r="Y219" s="64"/>
      <c r="Z219" s="64"/>
      <c r="AA219" s="64"/>
      <c r="AB219" s="64"/>
      <c r="AC219" s="64"/>
      <c r="AD219" s="66"/>
      <c r="AE219" s="66"/>
      <c r="AF219" s="64"/>
      <c r="AG219" s="64"/>
      <c r="AH219" s="64"/>
      <c r="AI219" s="64"/>
      <c r="AJ219" s="64"/>
      <c r="AK219" s="64"/>
      <c r="AL219" s="64"/>
      <c r="AM219" s="64"/>
      <c r="AN219" s="64"/>
      <c r="AO219" s="64"/>
      <c r="AP219" s="64"/>
      <c r="AQ219" s="64"/>
      <c r="AR219" s="64"/>
      <c r="AS219" s="64"/>
      <c r="AT219" s="327"/>
      <c r="AU219" s="327"/>
      <c r="AV219" s="327"/>
      <c r="AW219" s="64"/>
      <c r="AX219" s="64"/>
      <c r="AY219" s="64"/>
      <c r="AZ219" s="64"/>
      <c r="BA219" s="64"/>
      <c r="BB219" s="64"/>
      <c r="BC219" s="64"/>
      <c r="BD219" s="64"/>
      <c r="BE219" s="64"/>
      <c r="BF219" s="64"/>
      <c r="BG219" s="64"/>
      <c r="BH219" s="246"/>
      <c r="BI219" s="64"/>
      <c r="BJ219" s="64"/>
      <c r="BK219" s="64"/>
      <c r="BL219" s="64"/>
      <c r="BM219" s="64"/>
      <c r="BN219" s="64"/>
      <c r="BO219" s="64"/>
      <c r="BP219" s="64"/>
      <c r="BQ219" s="64"/>
      <c r="BR219" s="64"/>
      <c r="BS219" s="64"/>
      <c r="BT219" s="64"/>
      <c r="BU219" s="64"/>
      <c r="BV219" s="64"/>
      <c r="BW219" s="64"/>
      <c r="BX219" s="64"/>
      <c r="BY219" s="64"/>
      <c r="BZ219" s="64"/>
      <c r="CA219" s="64"/>
      <c r="CB219" s="64"/>
      <c r="CC219" s="64"/>
      <c r="CD219" s="64"/>
      <c r="CE219" s="64"/>
      <c r="CF219" s="64"/>
      <c r="CG219" s="64"/>
      <c r="CH219" s="64"/>
      <c r="CI219" s="64"/>
      <c r="CJ219" s="64"/>
      <c r="CK219" s="64"/>
      <c r="CL219" s="64"/>
      <c r="CM219" s="64"/>
      <c r="CN219" s="64"/>
      <c r="CO219" s="64"/>
      <c r="CP219" s="64"/>
    </row>
    <row r="220" spans="3:94" x14ac:dyDescent="0.2">
      <c r="C220" s="64"/>
      <c r="D220" s="142"/>
      <c r="E220" s="64"/>
      <c r="F220" s="64"/>
      <c r="G220" s="64"/>
      <c r="H220" s="64"/>
      <c r="I220" s="64"/>
      <c r="J220" s="64"/>
      <c r="K220" s="64"/>
      <c r="L220" s="65"/>
      <c r="M220" s="65"/>
      <c r="N220" s="65"/>
      <c r="O220" s="65"/>
      <c r="P220" s="65"/>
      <c r="Q220" s="65"/>
      <c r="R220" s="65"/>
      <c r="S220" s="65"/>
      <c r="T220" s="680"/>
      <c r="U220" s="680"/>
      <c r="V220" s="64"/>
      <c r="W220" s="64"/>
      <c r="X220" s="64"/>
      <c r="Y220" s="64"/>
      <c r="Z220" s="64"/>
      <c r="AA220" s="64"/>
      <c r="AB220" s="64"/>
      <c r="AC220" s="64"/>
      <c r="AD220" s="66"/>
      <c r="AE220" s="66"/>
      <c r="AF220" s="64"/>
      <c r="AG220" s="64"/>
      <c r="AH220" s="64"/>
      <c r="AI220" s="64"/>
      <c r="AJ220" s="64"/>
      <c r="AK220" s="64"/>
      <c r="AL220" s="64"/>
      <c r="AM220" s="64"/>
      <c r="AN220" s="64"/>
      <c r="AO220" s="64"/>
      <c r="AP220" s="64"/>
      <c r="AQ220" s="64"/>
      <c r="AR220" s="64"/>
      <c r="AS220" s="64"/>
      <c r="AT220" s="327"/>
      <c r="AU220" s="327"/>
      <c r="AV220" s="327"/>
      <c r="AW220" s="64"/>
      <c r="AX220" s="64"/>
      <c r="AY220" s="64"/>
      <c r="AZ220" s="64"/>
      <c r="BA220" s="64"/>
      <c r="BB220" s="64"/>
      <c r="BC220" s="64"/>
      <c r="BD220" s="64"/>
      <c r="BE220" s="64"/>
      <c r="BF220" s="64"/>
      <c r="BG220" s="64"/>
      <c r="BH220" s="246"/>
      <c r="BI220" s="64"/>
      <c r="BJ220" s="64"/>
      <c r="BK220" s="64"/>
      <c r="BL220" s="64"/>
      <c r="BM220" s="64"/>
      <c r="BN220" s="64"/>
      <c r="BO220" s="64"/>
      <c r="BP220" s="64"/>
      <c r="BQ220" s="64"/>
      <c r="BR220" s="64"/>
      <c r="BS220" s="64"/>
      <c r="BT220" s="64"/>
      <c r="BU220" s="64"/>
      <c r="BV220" s="64"/>
      <c r="BW220" s="64"/>
      <c r="BX220" s="64"/>
      <c r="BY220" s="64"/>
      <c r="BZ220" s="64"/>
      <c r="CA220" s="64"/>
      <c r="CB220" s="64"/>
      <c r="CC220" s="64"/>
      <c r="CD220" s="64"/>
      <c r="CE220" s="64"/>
      <c r="CF220" s="64"/>
      <c r="CG220" s="64"/>
      <c r="CH220" s="64"/>
      <c r="CI220" s="64"/>
      <c r="CJ220" s="64"/>
      <c r="CK220" s="64"/>
      <c r="CL220" s="64"/>
      <c r="CM220" s="64"/>
      <c r="CN220" s="64"/>
      <c r="CO220" s="64"/>
      <c r="CP220" s="64"/>
    </row>
    <row r="221" spans="3:94" x14ac:dyDescent="0.2">
      <c r="C221" s="64"/>
      <c r="D221" s="142"/>
      <c r="E221" s="64"/>
      <c r="F221" s="64"/>
      <c r="G221" s="64"/>
      <c r="H221" s="64"/>
      <c r="I221" s="64"/>
      <c r="J221" s="64"/>
      <c r="K221" s="64"/>
      <c r="L221" s="65"/>
      <c r="M221" s="65"/>
      <c r="N221" s="65"/>
      <c r="O221" s="65"/>
      <c r="P221" s="65"/>
      <c r="Q221" s="65"/>
      <c r="R221" s="65"/>
      <c r="S221" s="65"/>
      <c r="T221" s="680"/>
      <c r="U221" s="680"/>
      <c r="V221" s="64"/>
      <c r="W221" s="64"/>
      <c r="X221" s="64"/>
      <c r="Y221" s="64"/>
      <c r="Z221" s="64"/>
      <c r="AA221" s="64"/>
      <c r="AB221" s="64"/>
      <c r="AC221" s="64"/>
      <c r="AD221" s="66"/>
      <c r="AE221" s="66"/>
      <c r="AF221" s="64"/>
      <c r="AG221" s="64"/>
      <c r="AH221" s="64"/>
      <c r="AI221" s="64"/>
      <c r="AJ221" s="64"/>
      <c r="AK221" s="64"/>
      <c r="AL221" s="64"/>
      <c r="AM221" s="64"/>
      <c r="AN221" s="64"/>
      <c r="AO221" s="64"/>
      <c r="AP221" s="64"/>
      <c r="AQ221" s="64"/>
      <c r="AR221" s="64"/>
      <c r="AS221" s="64"/>
      <c r="AT221" s="327"/>
      <c r="AU221" s="327"/>
      <c r="AV221" s="327"/>
      <c r="AW221" s="64"/>
      <c r="AX221" s="64"/>
      <c r="AY221" s="64"/>
      <c r="AZ221" s="64"/>
      <c r="BA221" s="64"/>
      <c r="BB221" s="64"/>
      <c r="BC221" s="64"/>
      <c r="BD221" s="64"/>
      <c r="BE221" s="64"/>
      <c r="BF221" s="64"/>
      <c r="BG221" s="64"/>
      <c r="BH221" s="246"/>
      <c r="BI221" s="64"/>
      <c r="BJ221" s="64"/>
      <c r="BK221" s="64"/>
      <c r="BL221" s="64"/>
      <c r="BM221" s="64"/>
      <c r="BN221" s="64"/>
      <c r="BO221" s="64"/>
      <c r="BP221" s="64"/>
      <c r="BQ221" s="64"/>
      <c r="BR221" s="64"/>
      <c r="BS221" s="64"/>
      <c r="BT221" s="64"/>
      <c r="BU221" s="64"/>
      <c r="BV221" s="64"/>
      <c r="BW221" s="64"/>
      <c r="BX221" s="64"/>
      <c r="BY221" s="64"/>
      <c r="BZ221" s="64"/>
      <c r="CA221" s="64"/>
      <c r="CB221" s="64"/>
      <c r="CC221" s="64"/>
      <c r="CD221" s="64"/>
      <c r="CE221" s="64"/>
      <c r="CF221" s="64"/>
      <c r="CG221" s="64"/>
      <c r="CH221" s="64"/>
      <c r="CI221" s="64"/>
      <c r="CJ221" s="64"/>
      <c r="CK221" s="64"/>
      <c r="CL221" s="64"/>
      <c r="CM221" s="64"/>
      <c r="CN221" s="64"/>
      <c r="CO221" s="64"/>
      <c r="CP221" s="64"/>
    </row>
    <row r="222" spans="3:94" x14ac:dyDescent="0.2">
      <c r="C222" s="64"/>
      <c r="D222" s="142"/>
      <c r="E222" s="64"/>
      <c r="F222" s="64"/>
      <c r="G222" s="64"/>
      <c r="H222" s="64"/>
      <c r="I222" s="64"/>
      <c r="J222" s="64"/>
      <c r="K222" s="64"/>
      <c r="L222" s="65"/>
      <c r="M222" s="65"/>
      <c r="N222" s="65"/>
      <c r="O222" s="65"/>
      <c r="P222" s="65"/>
      <c r="Q222" s="65"/>
      <c r="R222" s="65"/>
      <c r="S222" s="65"/>
      <c r="T222" s="680"/>
      <c r="U222" s="680"/>
      <c r="V222" s="64"/>
      <c r="W222" s="64"/>
      <c r="X222" s="64"/>
      <c r="Y222" s="64"/>
      <c r="Z222" s="64"/>
      <c r="AA222" s="64"/>
      <c r="AB222" s="64"/>
      <c r="AC222" s="64"/>
      <c r="AD222" s="66"/>
      <c r="AE222" s="66"/>
      <c r="AF222" s="64"/>
      <c r="AG222" s="64"/>
      <c r="AH222" s="64"/>
      <c r="AI222" s="64"/>
      <c r="AJ222" s="64"/>
      <c r="AK222" s="64"/>
      <c r="AL222" s="64"/>
      <c r="AM222" s="64"/>
      <c r="AN222" s="64"/>
      <c r="AO222" s="64"/>
      <c r="AP222" s="64"/>
      <c r="AQ222" s="64"/>
      <c r="AR222" s="64"/>
      <c r="AS222" s="64"/>
      <c r="AT222" s="327"/>
      <c r="AU222" s="327"/>
      <c r="AV222" s="327"/>
      <c r="AW222" s="64"/>
      <c r="AX222" s="64"/>
      <c r="AY222" s="64"/>
      <c r="AZ222" s="64"/>
      <c r="BA222" s="64"/>
      <c r="BB222" s="64"/>
      <c r="BC222" s="64"/>
      <c r="BD222" s="64"/>
      <c r="BE222" s="64"/>
      <c r="BF222" s="64"/>
      <c r="BG222" s="64"/>
      <c r="BH222" s="246"/>
      <c r="BI222" s="64"/>
      <c r="BJ222" s="64"/>
      <c r="BK222" s="64"/>
      <c r="BL222" s="64"/>
      <c r="BM222" s="64"/>
      <c r="BN222" s="64"/>
      <c r="BO222" s="64"/>
      <c r="BP222" s="64"/>
      <c r="BQ222" s="64"/>
      <c r="BR222" s="64"/>
      <c r="BS222" s="64"/>
      <c r="BT222" s="64"/>
      <c r="BU222" s="64"/>
      <c r="BV222" s="64"/>
      <c r="BW222" s="64"/>
      <c r="BX222" s="64"/>
      <c r="BY222" s="64"/>
      <c r="BZ222" s="64"/>
      <c r="CA222" s="64"/>
      <c r="CB222" s="64"/>
      <c r="CC222" s="64"/>
      <c r="CD222" s="64"/>
      <c r="CE222" s="64"/>
      <c r="CF222" s="64"/>
      <c r="CG222" s="64"/>
      <c r="CH222" s="64"/>
      <c r="CI222" s="64"/>
      <c r="CJ222" s="64"/>
      <c r="CK222" s="64"/>
      <c r="CL222" s="64"/>
      <c r="CM222" s="64"/>
      <c r="CN222" s="64"/>
      <c r="CO222" s="64"/>
      <c r="CP222" s="64"/>
    </row>
    <row r="223" spans="3:94" x14ac:dyDescent="0.2">
      <c r="C223" s="64"/>
      <c r="D223" s="142"/>
      <c r="E223" s="64"/>
      <c r="F223" s="64"/>
      <c r="G223" s="64"/>
      <c r="H223" s="64"/>
      <c r="I223" s="64"/>
      <c r="J223" s="64"/>
      <c r="K223" s="64"/>
      <c r="L223" s="65"/>
      <c r="M223" s="65"/>
      <c r="N223" s="65"/>
      <c r="O223" s="65"/>
      <c r="P223" s="65"/>
      <c r="Q223" s="65"/>
      <c r="R223" s="65"/>
      <c r="S223" s="65"/>
      <c r="T223" s="680"/>
      <c r="U223" s="680"/>
      <c r="V223" s="64"/>
      <c r="W223" s="64"/>
      <c r="X223" s="64"/>
      <c r="Y223" s="64"/>
      <c r="Z223" s="64"/>
      <c r="AA223" s="64"/>
      <c r="AB223" s="64"/>
      <c r="AC223" s="64"/>
      <c r="AD223" s="66"/>
      <c r="AE223" s="66"/>
      <c r="AF223" s="64"/>
      <c r="AG223" s="64"/>
      <c r="AH223" s="64"/>
      <c r="AI223" s="64"/>
      <c r="AJ223" s="64"/>
      <c r="AK223" s="64"/>
      <c r="AL223" s="64"/>
      <c r="AM223" s="64"/>
      <c r="AN223" s="64"/>
      <c r="AO223" s="64"/>
      <c r="AP223" s="64"/>
      <c r="AQ223" s="64"/>
      <c r="AR223" s="64"/>
      <c r="AS223" s="64"/>
      <c r="AT223" s="327"/>
      <c r="AU223" s="327"/>
      <c r="AV223" s="327"/>
      <c r="AW223" s="64"/>
      <c r="AX223" s="64"/>
      <c r="AY223" s="64"/>
      <c r="AZ223" s="64"/>
      <c r="BA223" s="64"/>
      <c r="BB223" s="64"/>
      <c r="BC223" s="64"/>
      <c r="BD223" s="64"/>
      <c r="BE223" s="64"/>
      <c r="BF223" s="64"/>
      <c r="BG223" s="64"/>
      <c r="BH223" s="246"/>
      <c r="BI223" s="64"/>
      <c r="BJ223" s="64"/>
      <c r="BK223" s="64"/>
      <c r="BL223" s="64"/>
      <c r="BM223" s="64"/>
      <c r="BN223" s="64"/>
      <c r="BO223" s="64"/>
      <c r="BP223" s="64"/>
      <c r="BQ223" s="64"/>
      <c r="BR223" s="64"/>
      <c r="BS223" s="64"/>
      <c r="BT223" s="64"/>
      <c r="BU223" s="64"/>
      <c r="BV223" s="64"/>
      <c r="BW223" s="64"/>
      <c r="BX223" s="64"/>
      <c r="BY223" s="64"/>
      <c r="BZ223" s="64"/>
      <c r="CA223" s="64"/>
      <c r="CB223" s="64"/>
      <c r="CC223" s="64"/>
      <c r="CD223" s="64"/>
      <c r="CE223" s="64"/>
      <c r="CF223" s="64"/>
      <c r="CG223" s="64"/>
      <c r="CH223" s="64"/>
      <c r="CI223" s="64"/>
      <c r="CJ223" s="64"/>
      <c r="CK223" s="64"/>
      <c r="CL223" s="64"/>
      <c r="CM223" s="64"/>
      <c r="CN223" s="64"/>
      <c r="CO223" s="64"/>
      <c r="CP223" s="64"/>
    </row>
    <row r="224" spans="3:94" x14ac:dyDescent="0.2">
      <c r="C224" s="64"/>
      <c r="D224" s="142"/>
      <c r="E224" s="64"/>
      <c r="F224" s="64"/>
      <c r="G224" s="64"/>
      <c r="H224" s="64"/>
      <c r="I224" s="64"/>
      <c r="J224" s="64"/>
      <c r="K224" s="64"/>
      <c r="L224" s="65"/>
      <c r="M224" s="65"/>
      <c r="N224" s="65"/>
      <c r="O224" s="65"/>
      <c r="P224" s="65"/>
      <c r="Q224" s="65"/>
      <c r="R224" s="65"/>
      <c r="S224" s="65"/>
      <c r="T224" s="680"/>
      <c r="U224" s="680"/>
      <c r="V224" s="64"/>
      <c r="W224" s="64"/>
      <c r="X224" s="64"/>
      <c r="Y224" s="64"/>
      <c r="Z224" s="64"/>
      <c r="AA224" s="64"/>
      <c r="AB224" s="64"/>
      <c r="AC224" s="64"/>
      <c r="AD224" s="66"/>
      <c r="AE224" s="66"/>
      <c r="AF224" s="64"/>
      <c r="AG224" s="64"/>
      <c r="AH224" s="64"/>
      <c r="AI224" s="64"/>
      <c r="AJ224" s="64"/>
      <c r="AK224" s="64"/>
      <c r="AL224" s="64"/>
      <c r="AM224" s="64"/>
      <c r="AN224" s="64"/>
      <c r="AO224" s="64"/>
      <c r="AP224" s="64"/>
      <c r="AQ224" s="64"/>
      <c r="AR224" s="64"/>
      <c r="AS224" s="64"/>
      <c r="AT224" s="327"/>
      <c r="AU224" s="327"/>
      <c r="AV224" s="327"/>
      <c r="AW224" s="64"/>
      <c r="AX224" s="64"/>
      <c r="AY224" s="64"/>
      <c r="AZ224" s="64"/>
      <c r="BA224" s="64"/>
      <c r="BB224" s="64"/>
      <c r="BC224" s="64"/>
      <c r="BD224" s="64"/>
      <c r="BE224" s="64"/>
      <c r="BF224" s="64"/>
      <c r="BG224" s="64"/>
      <c r="BH224" s="246"/>
      <c r="BI224" s="64"/>
      <c r="BJ224" s="64"/>
      <c r="BK224" s="64"/>
      <c r="BL224" s="64"/>
      <c r="BM224" s="64"/>
      <c r="BN224" s="64"/>
      <c r="BO224" s="64"/>
      <c r="BP224" s="64"/>
      <c r="BQ224" s="64"/>
      <c r="BR224" s="64"/>
      <c r="BS224" s="64"/>
      <c r="BT224" s="64"/>
      <c r="BU224" s="64"/>
      <c r="BV224" s="64"/>
      <c r="BW224" s="64"/>
      <c r="BX224" s="64"/>
      <c r="BY224" s="64"/>
      <c r="BZ224" s="64"/>
      <c r="CA224" s="64"/>
      <c r="CB224" s="64"/>
      <c r="CC224" s="64"/>
      <c r="CD224" s="64"/>
      <c r="CE224" s="64"/>
      <c r="CF224" s="64"/>
      <c r="CG224" s="64"/>
      <c r="CH224" s="64"/>
      <c r="CI224" s="64"/>
      <c r="CJ224" s="64"/>
      <c r="CK224" s="64"/>
      <c r="CL224" s="64"/>
      <c r="CM224" s="64"/>
      <c r="CN224" s="64"/>
      <c r="CO224" s="64"/>
      <c r="CP224" s="64"/>
    </row>
    <row r="225" spans="3:94" x14ac:dyDescent="0.2">
      <c r="C225" s="64"/>
      <c r="D225" s="142"/>
      <c r="E225" s="64"/>
      <c r="F225" s="64"/>
      <c r="G225" s="64"/>
      <c r="H225" s="64"/>
      <c r="I225" s="64"/>
      <c r="J225" s="64"/>
      <c r="K225" s="64"/>
      <c r="L225" s="65"/>
      <c r="M225" s="65"/>
      <c r="N225" s="65"/>
      <c r="O225" s="65"/>
      <c r="P225" s="65"/>
      <c r="Q225" s="65"/>
      <c r="R225" s="65"/>
      <c r="S225" s="65"/>
      <c r="T225" s="680"/>
      <c r="U225" s="680"/>
      <c r="V225" s="64"/>
      <c r="W225" s="64"/>
      <c r="X225" s="64"/>
      <c r="Y225" s="64"/>
      <c r="Z225" s="64"/>
      <c r="AA225" s="64"/>
      <c r="AB225" s="64"/>
      <c r="AC225" s="64"/>
      <c r="AD225" s="66"/>
      <c r="AE225" s="66"/>
      <c r="AF225" s="64"/>
      <c r="AG225" s="64"/>
      <c r="AH225" s="64"/>
      <c r="AI225" s="64"/>
      <c r="AJ225" s="64"/>
      <c r="AK225" s="64"/>
      <c r="AL225" s="64"/>
      <c r="AM225" s="64"/>
      <c r="AN225" s="64"/>
      <c r="AO225" s="64"/>
      <c r="AP225" s="64"/>
      <c r="AQ225" s="64"/>
      <c r="AR225" s="64"/>
      <c r="AS225" s="64"/>
      <c r="AT225" s="327"/>
      <c r="AU225" s="327"/>
      <c r="AV225" s="327"/>
      <c r="AW225" s="64"/>
      <c r="AX225" s="64"/>
      <c r="AY225" s="64"/>
      <c r="AZ225" s="64"/>
      <c r="BA225" s="64"/>
      <c r="BB225" s="64"/>
      <c r="BC225" s="64"/>
      <c r="BD225" s="64"/>
      <c r="BE225" s="64"/>
      <c r="BF225" s="64"/>
      <c r="BG225" s="64"/>
      <c r="BH225" s="246"/>
      <c r="BI225" s="64"/>
      <c r="BJ225" s="64"/>
      <c r="BK225" s="64"/>
      <c r="BL225" s="64"/>
      <c r="BM225" s="64"/>
      <c r="BN225" s="64"/>
      <c r="BO225" s="64"/>
      <c r="BP225" s="64"/>
      <c r="BQ225" s="64"/>
      <c r="BR225" s="64"/>
      <c r="BS225" s="64"/>
      <c r="BT225" s="64"/>
      <c r="BU225" s="64"/>
      <c r="BV225" s="64"/>
      <c r="BW225" s="64"/>
      <c r="BX225" s="64"/>
      <c r="BY225" s="64"/>
      <c r="BZ225" s="64"/>
      <c r="CA225" s="64"/>
      <c r="CB225" s="64"/>
      <c r="CC225" s="64"/>
      <c r="CD225" s="64"/>
      <c r="CE225" s="64"/>
      <c r="CF225" s="64"/>
      <c r="CG225" s="64"/>
      <c r="CH225" s="64"/>
      <c r="CI225" s="64"/>
      <c r="CJ225" s="64"/>
      <c r="CK225" s="64"/>
      <c r="CL225" s="64"/>
      <c r="CM225" s="64"/>
      <c r="CN225" s="64"/>
      <c r="CO225" s="64"/>
      <c r="CP225" s="64"/>
    </row>
    <row r="226" spans="3:94" x14ac:dyDescent="0.2">
      <c r="C226" s="64"/>
      <c r="D226" s="142"/>
      <c r="E226" s="64"/>
      <c r="F226" s="64"/>
      <c r="G226" s="64"/>
      <c r="H226" s="64"/>
      <c r="I226" s="64"/>
      <c r="J226" s="64"/>
      <c r="K226" s="64"/>
      <c r="L226" s="65"/>
      <c r="M226" s="65"/>
      <c r="N226" s="65"/>
      <c r="O226" s="65"/>
      <c r="P226" s="65"/>
      <c r="Q226" s="65"/>
      <c r="R226" s="65"/>
      <c r="S226" s="65"/>
      <c r="T226" s="680"/>
      <c r="U226" s="680"/>
      <c r="V226" s="64"/>
      <c r="W226" s="64"/>
      <c r="X226" s="64"/>
      <c r="Y226" s="64"/>
      <c r="Z226" s="64"/>
      <c r="AA226" s="64"/>
      <c r="AB226" s="64"/>
      <c r="AC226" s="64"/>
      <c r="AD226" s="66"/>
      <c r="AE226" s="66"/>
      <c r="AF226" s="64"/>
      <c r="AG226" s="64"/>
      <c r="AH226" s="64"/>
      <c r="AI226" s="64"/>
      <c r="AJ226" s="64"/>
      <c r="AK226" s="64"/>
      <c r="AL226" s="64"/>
      <c r="AM226" s="64"/>
      <c r="AN226" s="64"/>
      <c r="AO226" s="64"/>
      <c r="AP226" s="64"/>
      <c r="AQ226" s="64"/>
      <c r="AR226" s="64"/>
      <c r="AS226" s="64"/>
      <c r="AT226" s="327"/>
      <c r="AU226" s="327"/>
      <c r="AV226" s="327"/>
      <c r="AW226" s="64"/>
      <c r="AX226" s="64"/>
      <c r="AY226" s="64"/>
      <c r="AZ226" s="64"/>
      <c r="BA226" s="64"/>
      <c r="BB226" s="64"/>
      <c r="BC226" s="64"/>
      <c r="BD226" s="64"/>
      <c r="BE226" s="64"/>
      <c r="BF226" s="64"/>
      <c r="BG226" s="64"/>
      <c r="BH226" s="246"/>
      <c r="BI226" s="64"/>
      <c r="BJ226" s="64"/>
      <c r="BK226" s="64"/>
      <c r="BL226" s="64"/>
      <c r="BM226" s="64"/>
      <c r="BN226" s="64"/>
      <c r="BO226" s="64"/>
      <c r="BP226" s="64"/>
      <c r="BQ226" s="64"/>
      <c r="BR226" s="64"/>
      <c r="BS226" s="64"/>
      <c r="BT226" s="64"/>
      <c r="BU226" s="64"/>
      <c r="BV226" s="64"/>
      <c r="BW226" s="64"/>
      <c r="BX226" s="64"/>
      <c r="BY226" s="64"/>
      <c r="BZ226" s="64"/>
      <c r="CA226" s="64"/>
      <c r="CB226" s="64"/>
      <c r="CC226" s="64"/>
      <c r="CD226" s="64"/>
      <c r="CE226" s="64"/>
      <c r="CF226" s="64"/>
      <c r="CG226" s="64"/>
      <c r="CH226" s="64"/>
      <c r="CI226" s="64"/>
      <c r="CJ226" s="64"/>
      <c r="CK226" s="64"/>
      <c r="CL226" s="64"/>
      <c r="CM226" s="64"/>
      <c r="CN226" s="64"/>
      <c r="CO226" s="64"/>
      <c r="CP226" s="64"/>
    </row>
    <row r="227" spans="3:94" x14ac:dyDescent="0.2">
      <c r="C227" s="64"/>
      <c r="D227" s="142"/>
      <c r="E227" s="64"/>
      <c r="F227" s="64"/>
      <c r="G227" s="64"/>
      <c r="H227" s="64"/>
      <c r="I227" s="64"/>
      <c r="J227" s="64"/>
      <c r="K227" s="64"/>
      <c r="L227" s="65"/>
      <c r="M227" s="65"/>
      <c r="N227" s="65"/>
      <c r="O227" s="65"/>
      <c r="P227" s="65"/>
      <c r="Q227" s="65"/>
      <c r="R227" s="65"/>
      <c r="S227" s="65"/>
      <c r="T227" s="680"/>
      <c r="U227" s="680"/>
      <c r="V227" s="64"/>
      <c r="W227" s="64"/>
      <c r="X227" s="64"/>
      <c r="Y227" s="64"/>
      <c r="Z227" s="64"/>
      <c r="AA227" s="64"/>
      <c r="AB227" s="64"/>
      <c r="AC227" s="64"/>
      <c r="AD227" s="66"/>
      <c r="AE227" s="66"/>
      <c r="AF227" s="64"/>
      <c r="AG227" s="64"/>
      <c r="AH227" s="64"/>
      <c r="AI227" s="64"/>
      <c r="AJ227" s="64"/>
      <c r="AK227" s="64"/>
      <c r="AL227" s="64"/>
      <c r="AM227" s="64"/>
      <c r="AN227" s="64"/>
      <c r="AO227" s="64"/>
      <c r="AP227" s="64"/>
      <c r="AQ227" s="64"/>
      <c r="AR227" s="64"/>
      <c r="AS227" s="64"/>
      <c r="AT227" s="327"/>
      <c r="AU227" s="327"/>
      <c r="AV227" s="327"/>
      <c r="AW227" s="64"/>
      <c r="AX227" s="64"/>
      <c r="AY227" s="64"/>
      <c r="AZ227" s="64"/>
      <c r="BA227" s="64"/>
      <c r="BB227" s="64"/>
      <c r="BC227" s="64"/>
      <c r="BD227" s="64"/>
      <c r="BE227" s="64"/>
      <c r="BF227" s="64"/>
      <c r="BG227" s="64"/>
      <c r="BH227" s="246"/>
      <c r="BI227" s="64"/>
      <c r="BJ227" s="64"/>
      <c r="BK227" s="64"/>
      <c r="BL227" s="64"/>
      <c r="BM227" s="64"/>
      <c r="BN227" s="64"/>
      <c r="BO227" s="64"/>
      <c r="BP227" s="64"/>
      <c r="BQ227" s="64"/>
      <c r="BR227" s="64"/>
      <c r="BS227" s="64"/>
      <c r="BT227" s="64"/>
      <c r="BU227" s="64"/>
      <c r="BV227" s="64"/>
      <c r="BW227" s="64"/>
      <c r="BX227" s="64"/>
      <c r="BY227" s="64"/>
      <c r="BZ227" s="64"/>
      <c r="CA227" s="64"/>
      <c r="CB227" s="64"/>
      <c r="CC227" s="64"/>
      <c r="CD227" s="64"/>
      <c r="CE227" s="64"/>
      <c r="CF227" s="64"/>
      <c r="CG227" s="64"/>
      <c r="CH227" s="64"/>
      <c r="CI227" s="64"/>
      <c r="CJ227" s="64"/>
      <c r="CK227" s="64"/>
      <c r="CL227" s="64"/>
      <c r="CM227" s="64"/>
      <c r="CN227" s="64"/>
      <c r="CO227" s="64"/>
      <c r="CP227" s="64"/>
    </row>
    <row r="228" spans="3:94" x14ac:dyDescent="0.2">
      <c r="C228" s="64"/>
      <c r="D228" s="142"/>
      <c r="E228" s="64"/>
      <c r="F228" s="64"/>
      <c r="G228" s="64"/>
      <c r="H228" s="64"/>
      <c r="I228" s="64"/>
      <c r="J228" s="64"/>
      <c r="K228" s="64"/>
      <c r="L228" s="65"/>
      <c r="M228" s="65"/>
      <c r="N228" s="65"/>
      <c r="O228" s="65"/>
      <c r="P228" s="65"/>
      <c r="Q228" s="65"/>
      <c r="R228" s="65"/>
      <c r="S228" s="65"/>
      <c r="T228" s="680"/>
      <c r="U228" s="680"/>
      <c r="V228" s="64"/>
      <c r="W228" s="64"/>
      <c r="X228" s="64"/>
      <c r="Y228" s="64"/>
      <c r="Z228" s="64"/>
      <c r="AA228" s="64"/>
      <c r="AB228" s="64"/>
      <c r="AC228" s="64"/>
      <c r="AD228" s="66"/>
      <c r="AE228" s="66"/>
      <c r="AF228" s="64"/>
      <c r="AG228" s="64"/>
      <c r="AH228" s="64"/>
      <c r="AI228" s="64"/>
      <c r="AJ228" s="64"/>
      <c r="AK228" s="64"/>
      <c r="AL228" s="64"/>
      <c r="AM228" s="64"/>
      <c r="AN228" s="64"/>
      <c r="AO228" s="64"/>
      <c r="AP228" s="64"/>
      <c r="AQ228" s="64"/>
      <c r="AR228" s="64"/>
      <c r="AS228" s="64"/>
      <c r="AT228" s="327"/>
      <c r="AU228" s="327"/>
      <c r="AV228" s="327"/>
      <c r="AW228" s="64"/>
      <c r="AX228" s="64"/>
      <c r="AY228" s="64"/>
      <c r="AZ228" s="64"/>
      <c r="BA228" s="64"/>
      <c r="BB228" s="64"/>
      <c r="BC228" s="64"/>
      <c r="BD228" s="64"/>
      <c r="BE228" s="64"/>
      <c r="BF228" s="64"/>
      <c r="BG228" s="64"/>
      <c r="BH228" s="246"/>
      <c r="BI228" s="64"/>
      <c r="BJ228" s="64"/>
      <c r="BK228" s="64"/>
      <c r="BL228" s="64"/>
      <c r="BM228" s="64"/>
      <c r="BN228" s="64"/>
      <c r="BO228" s="64"/>
      <c r="BP228" s="64"/>
      <c r="BQ228" s="64"/>
      <c r="BR228" s="64"/>
      <c r="BS228" s="64"/>
      <c r="BT228" s="64"/>
      <c r="BU228" s="64"/>
      <c r="BV228" s="64"/>
      <c r="BW228" s="64"/>
      <c r="BX228" s="64"/>
      <c r="BY228" s="64"/>
      <c r="BZ228" s="64"/>
      <c r="CA228" s="64"/>
      <c r="CB228" s="64"/>
      <c r="CC228" s="64"/>
      <c r="CD228" s="64"/>
      <c r="CE228" s="64"/>
      <c r="CF228" s="64"/>
      <c r="CG228" s="64"/>
      <c r="CH228" s="64"/>
      <c r="CI228" s="64"/>
      <c r="CJ228" s="64"/>
      <c r="CK228" s="64"/>
      <c r="CL228" s="64"/>
      <c r="CM228" s="64"/>
      <c r="CN228" s="64"/>
      <c r="CO228" s="64"/>
      <c r="CP228" s="64"/>
    </row>
    <row r="229" spans="3:94" x14ac:dyDescent="0.2">
      <c r="C229" s="64"/>
      <c r="D229" s="142"/>
      <c r="E229" s="64"/>
      <c r="F229" s="64"/>
      <c r="G229" s="64"/>
      <c r="H229" s="64"/>
      <c r="I229" s="64"/>
      <c r="J229" s="64"/>
      <c r="K229" s="64"/>
      <c r="L229" s="65"/>
      <c r="M229" s="65"/>
      <c r="N229" s="65"/>
      <c r="O229" s="65"/>
      <c r="P229" s="65"/>
      <c r="Q229" s="65"/>
      <c r="R229" s="65"/>
      <c r="S229" s="65"/>
      <c r="T229" s="680"/>
      <c r="U229" s="680"/>
      <c r="V229" s="64"/>
      <c r="W229" s="64"/>
      <c r="X229" s="64"/>
      <c r="Y229" s="64"/>
      <c r="Z229" s="64"/>
      <c r="AA229" s="64"/>
      <c r="AB229" s="64"/>
      <c r="AC229" s="64"/>
      <c r="AD229" s="66"/>
      <c r="AE229" s="66"/>
      <c r="AF229" s="64"/>
      <c r="AG229" s="64"/>
      <c r="AH229" s="64"/>
      <c r="AI229" s="64"/>
      <c r="AJ229" s="64"/>
      <c r="AK229" s="64"/>
      <c r="AL229" s="64"/>
      <c r="AM229" s="64"/>
      <c r="AN229" s="64"/>
      <c r="AO229" s="64"/>
      <c r="AP229" s="64"/>
      <c r="AQ229" s="64"/>
      <c r="AR229" s="64"/>
      <c r="AS229" s="64"/>
      <c r="AT229" s="327"/>
      <c r="AU229" s="327"/>
      <c r="AV229" s="327"/>
      <c r="AW229" s="64"/>
      <c r="AX229" s="64"/>
      <c r="AY229" s="64"/>
      <c r="AZ229" s="64"/>
      <c r="BA229" s="64"/>
      <c r="BB229" s="64"/>
      <c r="BC229" s="64"/>
      <c r="BD229" s="64"/>
      <c r="BE229" s="64"/>
      <c r="BF229" s="64"/>
      <c r="BG229" s="64"/>
      <c r="BH229" s="246"/>
      <c r="BI229" s="64"/>
      <c r="BJ229" s="64"/>
      <c r="BK229" s="64"/>
      <c r="BL229" s="64"/>
      <c r="BM229" s="64"/>
      <c r="BN229" s="64"/>
      <c r="BO229" s="64"/>
      <c r="BP229" s="64"/>
      <c r="BQ229" s="64"/>
      <c r="BR229" s="64"/>
      <c r="BS229" s="64"/>
      <c r="BT229" s="64"/>
      <c r="BU229" s="64"/>
      <c r="BV229" s="64"/>
      <c r="BW229" s="64"/>
      <c r="BX229" s="64"/>
      <c r="BY229" s="64"/>
      <c r="BZ229" s="64"/>
      <c r="CA229" s="64"/>
      <c r="CB229" s="64"/>
      <c r="CC229" s="64"/>
      <c r="CD229" s="64"/>
      <c r="CE229" s="64"/>
      <c r="CF229" s="64"/>
      <c r="CG229" s="64"/>
      <c r="CH229" s="64"/>
      <c r="CI229" s="64"/>
      <c r="CJ229" s="64"/>
      <c r="CK229" s="64"/>
      <c r="CL229" s="64"/>
      <c r="CM229" s="64"/>
      <c r="CN229" s="64"/>
      <c r="CO229" s="64"/>
      <c r="CP229" s="64"/>
    </row>
    <row r="230" spans="3:94" x14ac:dyDescent="0.2">
      <c r="C230" s="64"/>
      <c r="D230" s="142"/>
      <c r="E230" s="64"/>
      <c r="F230" s="64"/>
      <c r="G230" s="64"/>
      <c r="H230" s="64"/>
      <c r="I230" s="64"/>
      <c r="J230" s="64"/>
      <c r="K230" s="64"/>
      <c r="L230" s="65"/>
      <c r="M230" s="65"/>
      <c r="N230" s="65"/>
      <c r="O230" s="65"/>
      <c r="P230" s="65"/>
      <c r="Q230" s="65"/>
      <c r="R230" s="65"/>
      <c r="S230" s="65"/>
      <c r="T230" s="680"/>
      <c r="U230" s="680"/>
      <c r="V230" s="64"/>
      <c r="W230" s="64"/>
      <c r="X230" s="64"/>
      <c r="Y230" s="64"/>
      <c r="Z230" s="64"/>
      <c r="AA230" s="64"/>
      <c r="AB230" s="64"/>
      <c r="AC230" s="64"/>
      <c r="AD230" s="66"/>
      <c r="AE230" s="66"/>
      <c r="AF230" s="64"/>
      <c r="AG230" s="64"/>
      <c r="AH230" s="64"/>
      <c r="AI230" s="64"/>
      <c r="AJ230" s="64"/>
      <c r="AK230" s="64"/>
      <c r="AL230" s="64"/>
      <c r="AM230" s="64"/>
      <c r="AN230" s="64"/>
      <c r="AO230" s="64"/>
      <c r="AP230" s="64"/>
      <c r="AQ230" s="64"/>
      <c r="AR230" s="64"/>
      <c r="AS230" s="64"/>
      <c r="AT230" s="327"/>
      <c r="AU230" s="327"/>
      <c r="AV230" s="327"/>
      <c r="AW230" s="64"/>
      <c r="AX230" s="64"/>
      <c r="AY230" s="64"/>
      <c r="AZ230" s="64"/>
      <c r="BA230" s="64"/>
      <c r="BB230" s="64"/>
      <c r="BC230" s="64"/>
      <c r="BD230" s="64"/>
      <c r="BE230" s="64"/>
      <c r="BF230" s="64"/>
      <c r="BG230" s="64"/>
      <c r="BH230" s="246"/>
      <c r="BI230" s="64"/>
      <c r="BJ230" s="64"/>
      <c r="BK230" s="64"/>
      <c r="BL230" s="64"/>
      <c r="BM230" s="64"/>
      <c r="BN230" s="64"/>
      <c r="BO230" s="64"/>
      <c r="BP230" s="64"/>
      <c r="BQ230" s="64"/>
      <c r="BR230" s="64"/>
      <c r="BS230" s="64"/>
      <c r="BT230" s="64"/>
      <c r="BU230" s="64"/>
      <c r="BV230" s="64"/>
      <c r="BW230" s="64"/>
      <c r="BX230" s="64"/>
      <c r="BY230" s="64"/>
      <c r="BZ230" s="64"/>
      <c r="CA230" s="64"/>
      <c r="CB230" s="64"/>
      <c r="CC230" s="64"/>
      <c r="CD230" s="64"/>
      <c r="CE230" s="64"/>
      <c r="CF230" s="64"/>
      <c r="CG230" s="64"/>
      <c r="CH230" s="64"/>
      <c r="CI230" s="64"/>
      <c r="CJ230" s="64"/>
      <c r="CK230" s="64"/>
      <c r="CL230" s="64"/>
      <c r="CM230" s="64"/>
      <c r="CN230" s="64"/>
      <c r="CO230" s="64"/>
      <c r="CP230" s="64"/>
    </row>
    <row r="231" spans="3:94" x14ac:dyDescent="0.2">
      <c r="C231" s="64"/>
      <c r="D231" s="142"/>
      <c r="E231" s="64"/>
      <c r="F231" s="64"/>
      <c r="G231" s="64"/>
      <c r="H231" s="64"/>
      <c r="I231" s="64"/>
      <c r="J231" s="64"/>
      <c r="K231" s="64"/>
      <c r="L231" s="65"/>
      <c r="M231" s="65"/>
      <c r="N231" s="65"/>
      <c r="O231" s="65"/>
      <c r="P231" s="65"/>
      <c r="Q231" s="65"/>
      <c r="R231" s="65"/>
      <c r="S231" s="65"/>
      <c r="T231" s="680"/>
      <c r="U231" s="680"/>
      <c r="V231" s="64"/>
      <c r="W231" s="64"/>
      <c r="X231" s="64"/>
      <c r="Y231" s="64"/>
      <c r="Z231" s="64"/>
      <c r="AA231" s="64"/>
      <c r="AB231" s="64"/>
      <c r="AC231" s="64"/>
      <c r="AD231" s="66"/>
      <c r="AE231" s="66"/>
      <c r="AF231" s="64"/>
      <c r="AG231" s="64"/>
      <c r="AH231" s="64"/>
      <c r="AI231" s="64"/>
      <c r="AJ231" s="64"/>
      <c r="AK231" s="64"/>
      <c r="AL231" s="64"/>
      <c r="AM231" s="64"/>
      <c r="AN231" s="64"/>
      <c r="AO231" s="64"/>
      <c r="AP231" s="64"/>
      <c r="AQ231" s="64"/>
      <c r="AR231" s="64"/>
      <c r="AS231" s="64"/>
      <c r="AT231" s="327"/>
      <c r="AU231" s="327"/>
      <c r="AV231" s="327"/>
      <c r="AW231" s="64"/>
      <c r="AX231" s="64"/>
      <c r="AY231" s="64"/>
      <c r="AZ231" s="64"/>
      <c r="BA231" s="64"/>
      <c r="BB231" s="64"/>
      <c r="BC231" s="64"/>
      <c r="BD231" s="64"/>
      <c r="BE231" s="64"/>
      <c r="BF231" s="64"/>
      <c r="BG231" s="64"/>
      <c r="BH231" s="246"/>
      <c r="BI231" s="64"/>
      <c r="BJ231" s="64"/>
      <c r="BK231" s="64"/>
      <c r="BL231" s="64"/>
      <c r="BM231" s="64"/>
      <c r="BN231" s="64"/>
      <c r="BO231" s="64"/>
      <c r="BP231" s="64"/>
      <c r="BQ231" s="64"/>
      <c r="BR231" s="64"/>
      <c r="BS231" s="64"/>
      <c r="BT231" s="64"/>
      <c r="BU231" s="64"/>
      <c r="BV231" s="64"/>
      <c r="BW231" s="64"/>
      <c r="BX231" s="64"/>
      <c r="BY231" s="64"/>
      <c r="BZ231" s="64"/>
      <c r="CA231" s="64"/>
      <c r="CB231" s="64"/>
      <c r="CC231" s="64"/>
      <c r="CD231" s="64"/>
      <c r="CE231" s="64"/>
      <c r="CF231" s="64"/>
      <c r="CG231" s="64"/>
      <c r="CH231" s="64"/>
      <c r="CI231" s="64"/>
      <c r="CJ231" s="64"/>
      <c r="CK231" s="64"/>
      <c r="CL231" s="64"/>
      <c r="CM231" s="64"/>
      <c r="CN231" s="64"/>
      <c r="CO231" s="64"/>
      <c r="CP231" s="64"/>
    </row>
    <row r="232" spans="3:94" x14ac:dyDescent="0.2">
      <c r="C232" s="64"/>
      <c r="D232" s="142"/>
      <c r="E232" s="64"/>
      <c r="F232" s="64"/>
      <c r="G232" s="64"/>
      <c r="H232" s="64"/>
      <c r="I232" s="64"/>
      <c r="J232" s="64"/>
      <c r="K232" s="64"/>
      <c r="L232" s="65"/>
      <c r="M232" s="65"/>
      <c r="N232" s="65"/>
      <c r="O232" s="65"/>
      <c r="P232" s="65"/>
      <c r="Q232" s="65"/>
      <c r="R232" s="65"/>
      <c r="S232" s="65"/>
      <c r="T232" s="680"/>
      <c r="U232" s="680"/>
      <c r="V232" s="64"/>
      <c r="W232" s="64"/>
      <c r="X232" s="64"/>
      <c r="Y232" s="64"/>
      <c r="Z232" s="64"/>
      <c r="AA232" s="64"/>
      <c r="AB232" s="64"/>
      <c r="AC232" s="64"/>
      <c r="AD232" s="66"/>
      <c r="AE232" s="66"/>
      <c r="AF232" s="64"/>
      <c r="AG232" s="64"/>
      <c r="AH232" s="64"/>
      <c r="AI232" s="64"/>
      <c r="AJ232" s="64"/>
      <c r="AK232" s="64"/>
      <c r="AL232" s="64"/>
      <c r="AM232" s="64"/>
      <c r="AN232" s="64"/>
      <c r="AO232" s="64"/>
      <c r="AP232" s="64"/>
      <c r="AQ232" s="64"/>
      <c r="AR232" s="64"/>
      <c r="AS232" s="64"/>
      <c r="AT232" s="327"/>
      <c r="AU232" s="327"/>
      <c r="AV232" s="327"/>
      <c r="AW232" s="64"/>
      <c r="AX232" s="64"/>
      <c r="AY232" s="64"/>
      <c r="AZ232" s="64"/>
      <c r="BA232" s="64"/>
      <c r="BB232" s="64"/>
      <c r="BC232" s="64"/>
      <c r="BD232" s="64"/>
      <c r="BE232" s="64"/>
      <c r="BF232" s="64"/>
      <c r="BG232" s="64"/>
      <c r="BH232" s="246"/>
      <c r="BI232" s="64"/>
      <c r="BJ232" s="64"/>
      <c r="BK232" s="64"/>
      <c r="BL232" s="64"/>
      <c r="BM232" s="64"/>
      <c r="BN232" s="64"/>
      <c r="BO232" s="64"/>
      <c r="BP232" s="64"/>
      <c r="BQ232" s="64"/>
      <c r="BR232" s="64"/>
      <c r="BS232" s="64"/>
      <c r="BT232" s="64"/>
      <c r="BU232" s="64"/>
      <c r="BV232" s="64"/>
      <c r="BW232" s="64"/>
      <c r="BX232" s="64"/>
      <c r="BY232" s="64"/>
      <c r="BZ232" s="64"/>
      <c r="CA232" s="64"/>
      <c r="CB232" s="64"/>
      <c r="CC232" s="64"/>
      <c r="CD232" s="64"/>
      <c r="CE232" s="64"/>
      <c r="CF232" s="64"/>
      <c r="CG232" s="64"/>
      <c r="CH232" s="64"/>
      <c r="CI232" s="64"/>
      <c r="CJ232" s="64"/>
      <c r="CK232" s="64"/>
      <c r="CL232" s="64"/>
      <c r="CM232" s="64"/>
      <c r="CN232" s="64"/>
      <c r="CO232" s="64"/>
      <c r="CP232" s="64"/>
    </row>
    <row r="233" spans="3:94" x14ac:dyDescent="0.2">
      <c r="C233" s="64"/>
      <c r="D233" s="142"/>
      <c r="E233" s="64"/>
      <c r="F233" s="64"/>
      <c r="G233" s="64"/>
      <c r="H233" s="64"/>
      <c r="I233" s="64"/>
      <c r="J233" s="64"/>
      <c r="K233" s="64"/>
      <c r="L233" s="65"/>
      <c r="M233" s="65"/>
      <c r="N233" s="65"/>
      <c r="O233" s="65"/>
      <c r="P233" s="65"/>
      <c r="Q233" s="65"/>
      <c r="R233" s="65"/>
      <c r="S233" s="65"/>
      <c r="T233" s="680"/>
      <c r="U233" s="680"/>
      <c r="V233" s="64"/>
      <c r="W233" s="64"/>
      <c r="X233" s="64"/>
      <c r="Y233" s="64"/>
      <c r="Z233" s="64"/>
      <c r="AA233" s="64"/>
      <c r="AB233" s="64"/>
      <c r="AC233" s="64"/>
      <c r="AD233" s="66"/>
      <c r="AE233" s="66"/>
      <c r="AF233" s="64"/>
      <c r="AG233" s="64"/>
      <c r="AH233" s="64"/>
      <c r="AI233" s="64"/>
      <c r="AJ233" s="64"/>
      <c r="AK233" s="64"/>
      <c r="AL233" s="64"/>
      <c r="AM233" s="64"/>
      <c r="AN233" s="64"/>
      <c r="AO233" s="64"/>
      <c r="AP233" s="64"/>
      <c r="AQ233" s="64"/>
      <c r="AR233" s="64"/>
      <c r="AS233" s="64"/>
      <c r="AT233" s="327"/>
      <c r="AU233" s="327"/>
      <c r="AV233" s="327"/>
      <c r="AW233" s="64"/>
      <c r="AX233" s="64"/>
      <c r="AY233" s="64"/>
      <c r="AZ233" s="64"/>
      <c r="BA233" s="64"/>
      <c r="BB233" s="64"/>
      <c r="BC233" s="64"/>
      <c r="BD233" s="64"/>
      <c r="BE233" s="64"/>
      <c r="BF233" s="64"/>
      <c r="BG233" s="64"/>
      <c r="BH233" s="246"/>
      <c r="BI233" s="64"/>
      <c r="BJ233" s="64"/>
      <c r="BK233" s="64"/>
      <c r="BL233" s="64"/>
      <c r="BM233" s="64"/>
      <c r="BN233" s="64"/>
      <c r="BO233" s="64"/>
      <c r="BP233" s="64"/>
      <c r="BQ233" s="64"/>
      <c r="BR233" s="64"/>
      <c r="BS233" s="64"/>
      <c r="BT233" s="64"/>
      <c r="BU233" s="64"/>
      <c r="BV233" s="64"/>
      <c r="BW233" s="64"/>
      <c r="BX233" s="64"/>
      <c r="BY233" s="64"/>
      <c r="BZ233" s="64"/>
      <c r="CA233" s="64"/>
      <c r="CB233" s="64"/>
      <c r="CC233" s="64"/>
      <c r="CD233" s="64"/>
      <c r="CE233" s="64"/>
      <c r="CF233" s="64"/>
      <c r="CG233" s="64"/>
      <c r="CH233" s="64"/>
      <c r="CI233" s="64"/>
      <c r="CJ233" s="64"/>
      <c r="CK233" s="64"/>
      <c r="CL233" s="64"/>
      <c r="CM233" s="64"/>
      <c r="CN233" s="64"/>
      <c r="CO233" s="64"/>
      <c r="CP233" s="64"/>
    </row>
    <row r="234" spans="3:94" x14ac:dyDescent="0.2">
      <c r="C234" s="64"/>
      <c r="D234" s="142"/>
      <c r="E234" s="64"/>
      <c r="F234" s="64"/>
      <c r="G234" s="64"/>
      <c r="H234" s="64"/>
      <c r="I234" s="64"/>
      <c r="J234" s="64"/>
      <c r="K234" s="64"/>
      <c r="L234" s="65"/>
      <c r="M234" s="65"/>
      <c r="N234" s="65"/>
      <c r="O234" s="65"/>
      <c r="P234" s="65"/>
      <c r="Q234" s="65"/>
      <c r="R234" s="65"/>
      <c r="S234" s="65"/>
      <c r="T234" s="680"/>
      <c r="U234" s="680"/>
      <c r="V234" s="64"/>
      <c r="W234" s="64"/>
      <c r="X234" s="64"/>
      <c r="Y234" s="64"/>
      <c r="Z234" s="64"/>
      <c r="AA234" s="64"/>
      <c r="AB234" s="64"/>
      <c r="AC234" s="64"/>
      <c r="AD234" s="66"/>
      <c r="AE234" s="66"/>
      <c r="AF234" s="64"/>
      <c r="AG234" s="64"/>
      <c r="AH234" s="64"/>
      <c r="AI234" s="64"/>
      <c r="AJ234" s="64"/>
      <c r="AK234" s="64"/>
      <c r="AL234" s="64"/>
      <c r="AM234" s="64"/>
      <c r="AN234" s="64"/>
      <c r="AO234" s="64"/>
      <c r="AP234" s="64"/>
      <c r="AQ234" s="64"/>
      <c r="AR234" s="64"/>
      <c r="AS234" s="64"/>
      <c r="AT234" s="327"/>
      <c r="AU234" s="327"/>
      <c r="AV234" s="327"/>
      <c r="AW234" s="64"/>
      <c r="AX234" s="64"/>
      <c r="AY234" s="64"/>
      <c r="AZ234" s="64"/>
      <c r="BA234" s="64"/>
      <c r="BB234" s="64"/>
      <c r="BC234" s="64"/>
      <c r="BD234" s="64"/>
      <c r="BE234" s="64"/>
      <c r="BF234" s="64"/>
      <c r="BG234" s="64"/>
      <c r="BH234" s="246"/>
      <c r="BI234" s="64"/>
      <c r="BJ234" s="64"/>
      <c r="BK234" s="64"/>
      <c r="BL234" s="64"/>
      <c r="BM234" s="64"/>
      <c r="BN234" s="64"/>
      <c r="BO234" s="64"/>
      <c r="BP234" s="64"/>
      <c r="BQ234" s="64"/>
      <c r="BR234" s="64"/>
      <c r="BS234" s="64"/>
      <c r="BT234" s="64"/>
      <c r="BU234" s="64"/>
      <c r="BV234" s="64"/>
      <c r="BW234" s="64"/>
      <c r="BX234" s="64"/>
      <c r="BY234" s="64"/>
      <c r="BZ234" s="64"/>
      <c r="CA234" s="64"/>
      <c r="CB234" s="64"/>
      <c r="CC234" s="64"/>
      <c r="CD234" s="64"/>
      <c r="CE234" s="64"/>
      <c r="CF234" s="64"/>
      <c r="CG234" s="64"/>
      <c r="CH234" s="64"/>
      <c r="CI234" s="64"/>
      <c r="CJ234" s="64"/>
      <c r="CK234" s="64"/>
      <c r="CL234" s="64"/>
      <c r="CM234" s="64"/>
      <c r="CN234" s="64"/>
      <c r="CO234" s="64"/>
      <c r="CP234" s="64"/>
    </row>
    <row r="235" spans="3:94" x14ac:dyDescent="0.2">
      <c r="C235" s="64"/>
      <c r="D235" s="142"/>
      <c r="E235" s="64"/>
      <c r="F235" s="64"/>
      <c r="G235" s="64"/>
      <c r="H235" s="64"/>
      <c r="I235" s="64"/>
      <c r="J235" s="64"/>
      <c r="K235" s="64"/>
      <c r="L235" s="65"/>
      <c r="M235" s="65"/>
      <c r="N235" s="65"/>
      <c r="O235" s="65"/>
      <c r="P235" s="65"/>
      <c r="Q235" s="65"/>
      <c r="R235" s="65"/>
      <c r="S235" s="65"/>
      <c r="T235" s="680"/>
      <c r="U235" s="680"/>
      <c r="V235" s="64"/>
      <c r="W235" s="64"/>
      <c r="X235" s="64"/>
      <c r="Y235" s="64"/>
      <c r="Z235" s="64"/>
      <c r="AA235" s="64"/>
      <c r="AB235" s="64"/>
      <c r="AC235" s="64"/>
      <c r="AD235" s="66"/>
      <c r="AE235" s="66"/>
      <c r="AF235" s="64"/>
      <c r="AG235" s="64"/>
      <c r="AH235" s="64"/>
      <c r="AI235" s="64"/>
      <c r="AJ235" s="64"/>
      <c r="AK235" s="64"/>
      <c r="AL235" s="64"/>
      <c r="AM235" s="64"/>
      <c r="AN235" s="64"/>
      <c r="AO235" s="64"/>
      <c r="AP235" s="64"/>
      <c r="AQ235" s="64"/>
      <c r="AR235" s="64"/>
      <c r="AS235" s="64"/>
      <c r="AT235" s="327"/>
      <c r="AU235" s="327"/>
      <c r="AV235" s="327"/>
      <c r="AW235" s="64"/>
      <c r="AX235" s="64"/>
      <c r="AY235" s="64"/>
      <c r="AZ235" s="64"/>
      <c r="BA235" s="64"/>
      <c r="BB235" s="64"/>
      <c r="BC235" s="64"/>
      <c r="BD235" s="64"/>
      <c r="BE235" s="64"/>
      <c r="BF235" s="64"/>
      <c r="BG235" s="64"/>
      <c r="BH235" s="246"/>
      <c r="BI235" s="64"/>
      <c r="BJ235" s="64"/>
      <c r="BK235" s="64"/>
      <c r="BL235" s="64"/>
      <c r="BM235" s="64"/>
      <c r="BN235" s="64"/>
      <c r="BO235" s="64"/>
      <c r="BP235" s="64"/>
      <c r="BQ235" s="64"/>
      <c r="BR235" s="64"/>
      <c r="BS235" s="64"/>
      <c r="BT235" s="64"/>
      <c r="BU235" s="64"/>
      <c r="BV235" s="64"/>
      <c r="BW235" s="64"/>
      <c r="BX235" s="64"/>
      <c r="BY235" s="64"/>
      <c r="BZ235" s="64"/>
      <c r="CA235" s="64"/>
      <c r="CB235" s="64"/>
      <c r="CC235" s="64"/>
      <c r="CD235" s="64"/>
      <c r="CE235" s="64"/>
      <c r="CF235" s="64"/>
      <c r="CG235" s="64"/>
      <c r="CH235" s="64"/>
      <c r="CI235" s="64"/>
      <c r="CJ235" s="64"/>
      <c r="CK235" s="64"/>
      <c r="CL235" s="64"/>
      <c r="CM235" s="64"/>
      <c r="CN235" s="64"/>
      <c r="CO235" s="64"/>
      <c r="CP235" s="64"/>
    </row>
    <row r="236" spans="3:94" x14ac:dyDescent="0.2">
      <c r="C236" s="64"/>
      <c r="D236" s="142"/>
      <c r="E236" s="64"/>
      <c r="F236" s="64"/>
      <c r="G236" s="64"/>
      <c r="H236" s="64"/>
      <c r="I236" s="64"/>
      <c r="J236" s="64"/>
      <c r="K236" s="64"/>
      <c r="L236" s="65"/>
      <c r="M236" s="65"/>
      <c r="N236" s="65"/>
      <c r="O236" s="65"/>
      <c r="P236" s="65"/>
      <c r="Q236" s="65"/>
      <c r="R236" s="65"/>
      <c r="S236" s="65"/>
      <c r="T236" s="680"/>
      <c r="U236" s="680"/>
      <c r="V236" s="64"/>
      <c r="W236" s="64"/>
      <c r="X236" s="64"/>
      <c r="Y236" s="64"/>
      <c r="Z236" s="64"/>
      <c r="AA236" s="64"/>
      <c r="AB236" s="64"/>
      <c r="AC236" s="64"/>
      <c r="AD236" s="66"/>
      <c r="AE236" s="66"/>
      <c r="AF236" s="64"/>
      <c r="AG236" s="64"/>
      <c r="AH236" s="64"/>
      <c r="AI236" s="64"/>
      <c r="AJ236" s="64"/>
      <c r="AK236" s="64"/>
      <c r="AL236" s="64"/>
      <c r="AM236" s="64"/>
      <c r="AN236" s="64"/>
      <c r="AO236" s="64"/>
      <c r="AP236" s="64"/>
      <c r="AQ236" s="64"/>
      <c r="AR236" s="64"/>
      <c r="AS236" s="64"/>
      <c r="AT236" s="327"/>
      <c r="AU236" s="327"/>
      <c r="AV236" s="327"/>
      <c r="AW236" s="64"/>
      <c r="AX236" s="64"/>
      <c r="AY236" s="64"/>
      <c r="AZ236" s="64"/>
      <c r="BA236" s="64"/>
      <c r="BB236" s="64"/>
      <c r="BC236" s="64"/>
      <c r="BD236" s="64"/>
      <c r="BE236" s="64"/>
      <c r="BF236" s="64"/>
      <c r="BG236" s="64"/>
      <c r="BH236" s="246"/>
      <c r="BI236" s="64"/>
      <c r="BJ236" s="64"/>
      <c r="BK236" s="64"/>
      <c r="BL236" s="64"/>
      <c r="BM236" s="64"/>
      <c r="BN236" s="64"/>
      <c r="BO236" s="64"/>
      <c r="BP236" s="64"/>
      <c r="BQ236" s="64"/>
      <c r="BR236" s="64"/>
      <c r="BS236" s="64"/>
      <c r="BT236" s="64"/>
      <c r="BU236" s="64"/>
      <c r="BV236" s="64"/>
      <c r="BW236" s="64"/>
      <c r="BX236" s="64"/>
      <c r="BY236" s="64"/>
      <c r="BZ236" s="64"/>
      <c r="CA236" s="64"/>
      <c r="CB236" s="64"/>
      <c r="CC236" s="64"/>
      <c r="CD236" s="64"/>
      <c r="CE236" s="64"/>
      <c r="CF236" s="64"/>
      <c r="CG236" s="64"/>
      <c r="CH236" s="64"/>
      <c r="CI236" s="64"/>
      <c r="CJ236" s="64"/>
      <c r="CK236" s="64"/>
      <c r="CL236" s="64"/>
      <c r="CM236" s="64"/>
      <c r="CN236" s="64"/>
      <c r="CO236" s="64"/>
      <c r="CP236" s="64"/>
    </row>
    <row r="237" spans="3:94" x14ac:dyDescent="0.2">
      <c r="C237" s="64"/>
      <c r="D237" s="142"/>
      <c r="E237" s="64"/>
      <c r="F237" s="64"/>
      <c r="G237" s="64"/>
      <c r="H237" s="64"/>
      <c r="I237" s="64"/>
      <c r="J237" s="64"/>
      <c r="K237" s="64"/>
      <c r="L237" s="65"/>
      <c r="M237" s="65"/>
      <c r="N237" s="65"/>
      <c r="O237" s="65"/>
      <c r="P237" s="65"/>
      <c r="Q237" s="65"/>
      <c r="R237" s="65"/>
      <c r="S237" s="65"/>
      <c r="T237" s="680"/>
      <c r="U237" s="680"/>
      <c r="V237" s="64"/>
      <c r="W237" s="64"/>
      <c r="X237" s="64"/>
      <c r="Y237" s="64"/>
      <c r="Z237" s="64"/>
      <c r="AA237" s="64"/>
      <c r="AB237" s="64"/>
      <c r="AC237" s="64"/>
      <c r="AD237" s="66"/>
      <c r="AE237" s="66"/>
      <c r="AF237" s="64"/>
      <c r="AG237" s="64"/>
      <c r="AH237" s="64"/>
      <c r="AI237" s="64"/>
      <c r="AJ237" s="64"/>
      <c r="AK237" s="64"/>
      <c r="AL237" s="64"/>
      <c r="AM237" s="64"/>
      <c r="AN237" s="64"/>
      <c r="AO237" s="64"/>
      <c r="AP237" s="64"/>
      <c r="AQ237" s="64"/>
      <c r="AR237" s="64"/>
      <c r="AS237" s="64"/>
      <c r="AT237" s="327"/>
      <c r="AU237" s="327"/>
      <c r="AV237" s="327"/>
      <c r="AW237" s="64"/>
      <c r="AX237" s="64"/>
      <c r="AY237" s="64"/>
      <c r="AZ237" s="64"/>
      <c r="BA237" s="64"/>
      <c r="BB237" s="64"/>
      <c r="BC237" s="64"/>
      <c r="BD237" s="64"/>
      <c r="BE237" s="64"/>
      <c r="BF237" s="64"/>
      <c r="BG237" s="64"/>
      <c r="BH237" s="246"/>
      <c r="BI237" s="64"/>
      <c r="BJ237" s="64"/>
      <c r="BK237" s="64"/>
      <c r="BL237" s="64"/>
      <c r="BM237" s="64"/>
      <c r="BN237" s="64"/>
      <c r="BO237" s="64"/>
      <c r="BP237" s="64"/>
      <c r="BQ237" s="64"/>
      <c r="BR237" s="64"/>
      <c r="BS237" s="64"/>
      <c r="BT237" s="64"/>
      <c r="BU237" s="64"/>
      <c r="BV237" s="64"/>
      <c r="BW237" s="64"/>
      <c r="BX237" s="64"/>
      <c r="BY237" s="64"/>
      <c r="BZ237" s="64"/>
      <c r="CA237" s="64"/>
      <c r="CB237" s="64"/>
      <c r="CC237" s="64"/>
      <c r="CD237" s="64"/>
      <c r="CE237" s="64"/>
      <c r="CF237" s="64"/>
      <c r="CG237" s="64"/>
      <c r="CH237" s="64"/>
      <c r="CI237" s="64"/>
      <c r="CJ237" s="64"/>
      <c r="CK237" s="64"/>
      <c r="CL237" s="64"/>
      <c r="CM237" s="64"/>
      <c r="CN237" s="64"/>
      <c r="CO237" s="64"/>
      <c r="CP237" s="64"/>
    </row>
    <row r="238" spans="3:94" x14ac:dyDescent="0.2">
      <c r="C238" s="64"/>
      <c r="D238" s="142"/>
      <c r="E238" s="64"/>
      <c r="F238" s="64"/>
      <c r="G238" s="64"/>
      <c r="H238" s="64"/>
      <c r="I238" s="64"/>
      <c r="J238" s="64"/>
      <c r="K238" s="64"/>
      <c r="L238" s="65"/>
      <c r="M238" s="65"/>
      <c r="N238" s="65"/>
      <c r="O238" s="65"/>
      <c r="P238" s="65"/>
      <c r="Q238" s="65"/>
      <c r="R238" s="65"/>
      <c r="S238" s="65"/>
      <c r="T238" s="680"/>
      <c r="U238" s="680"/>
      <c r="V238" s="64"/>
      <c r="W238" s="64"/>
      <c r="X238" s="64"/>
      <c r="Y238" s="64"/>
      <c r="Z238" s="64"/>
      <c r="AA238" s="64"/>
      <c r="AB238" s="64"/>
      <c r="AC238" s="64"/>
      <c r="AD238" s="66"/>
      <c r="AE238" s="66"/>
      <c r="AF238" s="64"/>
      <c r="AG238" s="64"/>
      <c r="AH238" s="64"/>
      <c r="AI238" s="64"/>
      <c r="AJ238" s="64"/>
      <c r="AK238" s="64"/>
      <c r="AL238" s="64"/>
      <c r="AM238" s="64"/>
      <c r="AN238" s="64"/>
      <c r="AO238" s="64"/>
      <c r="AP238" s="64"/>
      <c r="AQ238" s="64"/>
      <c r="AR238" s="64"/>
      <c r="AS238" s="64"/>
      <c r="AT238" s="327"/>
      <c r="AU238" s="327"/>
      <c r="AV238" s="327"/>
      <c r="AW238" s="64"/>
      <c r="AX238" s="64"/>
      <c r="AY238" s="64"/>
      <c r="AZ238" s="64"/>
      <c r="BA238" s="64"/>
      <c r="BB238" s="64"/>
      <c r="BC238" s="64"/>
      <c r="BD238" s="64"/>
      <c r="BE238" s="64"/>
      <c r="BF238" s="64"/>
      <c r="BG238" s="64"/>
      <c r="BH238" s="246"/>
      <c r="BI238" s="64"/>
      <c r="BJ238" s="64"/>
      <c r="BK238" s="64"/>
      <c r="BL238" s="64"/>
      <c r="BM238" s="64"/>
      <c r="BN238" s="64"/>
      <c r="BO238" s="64"/>
      <c r="BP238" s="64"/>
      <c r="BQ238" s="64"/>
      <c r="BR238" s="64"/>
      <c r="BS238" s="64"/>
      <c r="BT238" s="64"/>
      <c r="BU238" s="64"/>
      <c r="BV238" s="64"/>
      <c r="BW238" s="64"/>
      <c r="BX238" s="64"/>
      <c r="BY238" s="64"/>
      <c r="BZ238" s="64"/>
      <c r="CA238" s="64"/>
      <c r="CB238" s="64"/>
      <c r="CC238" s="64"/>
      <c r="CD238" s="64"/>
      <c r="CE238" s="64"/>
      <c r="CF238" s="64"/>
      <c r="CG238" s="64"/>
      <c r="CH238" s="64"/>
      <c r="CI238" s="64"/>
      <c r="CJ238" s="64"/>
      <c r="CK238" s="64"/>
      <c r="CL238" s="64"/>
      <c r="CM238" s="64"/>
      <c r="CN238" s="64"/>
      <c r="CO238" s="64"/>
      <c r="CP238" s="64"/>
    </row>
    <row r="239" spans="3:94" x14ac:dyDescent="0.2">
      <c r="C239" s="64"/>
      <c r="D239" s="142"/>
      <c r="E239" s="64"/>
      <c r="F239" s="64"/>
      <c r="G239" s="64"/>
      <c r="H239" s="64"/>
      <c r="I239" s="64"/>
      <c r="J239" s="64"/>
      <c r="K239" s="64"/>
      <c r="L239" s="65"/>
      <c r="M239" s="65"/>
      <c r="N239" s="65"/>
      <c r="O239" s="65"/>
      <c r="P239" s="65"/>
      <c r="Q239" s="65"/>
      <c r="R239" s="65"/>
      <c r="S239" s="65"/>
      <c r="T239" s="680"/>
      <c r="U239" s="680"/>
      <c r="V239" s="64"/>
      <c r="W239" s="64"/>
      <c r="X239" s="64"/>
      <c r="Y239" s="64"/>
      <c r="Z239" s="64"/>
      <c r="AA239" s="64"/>
      <c r="AB239" s="64"/>
      <c r="AC239" s="64"/>
      <c r="AD239" s="66"/>
      <c r="AE239" s="66"/>
      <c r="AF239" s="64"/>
      <c r="AG239" s="64"/>
      <c r="AH239" s="64"/>
      <c r="AI239" s="64"/>
      <c r="AJ239" s="64"/>
      <c r="AK239" s="64"/>
      <c r="AL239" s="64"/>
      <c r="AM239" s="64"/>
      <c r="AN239" s="64"/>
      <c r="AO239" s="64"/>
      <c r="AP239" s="64"/>
      <c r="AQ239" s="64"/>
      <c r="AR239" s="64"/>
      <c r="AS239" s="64"/>
      <c r="AT239" s="327"/>
      <c r="AU239" s="327"/>
      <c r="AV239" s="327"/>
      <c r="AW239" s="64"/>
      <c r="AX239" s="64"/>
      <c r="AY239" s="64"/>
      <c r="AZ239" s="64"/>
      <c r="BA239" s="64"/>
      <c r="BB239" s="64"/>
      <c r="BC239" s="64"/>
      <c r="BD239" s="64"/>
      <c r="BE239" s="64"/>
      <c r="BF239" s="64"/>
      <c r="BG239" s="64"/>
      <c r="BH239" s="246"/>
      <c r="BI239" s="64"/>
      <c r="BJ239" s="64"/>
      <c r="BK239" s="64"/>
      <c r="BL239" s="64"/>
      <c r="BM239" s="64"/>
      <c r="BN239" s="64"/>
      <c r="BO239" s="64"/>
      <c r="BP239" s="64"/>
      <c r="BQ239" s="64"/>
      <c r="BR239" s="64"/>
      <c r="BS239" s="64"/>
      <c r="BT239" s="64"/>
      <c r="BU239" s="64"/>
      <c r="BV239" s="64"/>
      <c r="BW239" s="64"/>
      <c r="BX239" s="64"/>
      <c r="BY239" s="64"/>
      <c r="BZ239" s="64"/>
      <c r="CA239" s="64"/>
      <c r="CB239" s="64"/>
      <c r="CC239" s="64"/>
      <c r="CD239" s="64"/>
      <c r="CE239" s="64"/>
      <c r="CF239" s="64"/>
      <c r="CG239" s="64"/>
      <c r="CH239" s="64"/>
      <c r="CI239" s="64"/>
      <c r="CJ239" s="64"/>
      <c r="CK239" s="64"/>
      <c r="CL239" s="64"/>
      <c r="CM239" s="64"/>
      <c r="CN239" s="64"/>
      <c r="CO239" s="64"/>
      <c r="CP239" s="64"/>
    </row>
    <row r="240" spans="3:94" x14ac:dyDescent="0.2">
      <c r="C240" s="64"/>
      <c r="D240" s="142"/>
      <c r="E240" s="64"/>
      <c r="F240" s="64"/>
      <c r="G240" s="64"/>
      <c r="H240" s="64"/>
      <c r="I240" s="64"/>
      <c r="J240" s="64"/>
      <c r="K240" s="64"/>
      <c r="L240" s="65"/>
      <c r="M240" s="65"/>
      <c r="N240" s="65"/>
      <c r="O240" s="65"/>
      <c r="P240" s="65"/>
      <c r="Q240" s="65"/>
      <c r="R240" s="65"/>
      <c r="S240" s="65"/>
      <c r="T240" s="680"/>
      <c r="U240" s="680"/>
      <c r="V240" s="64"/>
      <c r="W240" s="64"/>
      <c r="X240" s="64"/>
      <c r="Y240" s="64"/>
      <c r="Z240" s="64"/>
      <c r="AA240" s="64"/>
      <c r="AB240" s="64"/>
      <c r="AC240" s="64"/>
      <c r="AD240" s="66"/>
      <c r="AE240" s="66"/>
      <c r="AF240" s="64"/>
      <c r="AG240" s="64"/>
      <c r="AH240" s="64"/>
      <c r="AI240" s="64"/>
      <c r="AJ240" s="64"/>
      <c r="AK240" s="64"/>
      <c r="AL240" s="64"/>
      <c r="AM240" s="64"/>
      <c r="AN240" s="64"/>
      <c r="AO240" s="64"/>
      <c r="AP240" s="64"/>
      <c r="AQ240" s="64"/>
      <c r="AR240" s="64"/>
      <c r="AS240" s="64"/>
      <c r="AT240" s="327"/>
      <c r="AU240" s="327"/>
      <c r="AV240" s="327"/>
      <c r="AW240" s="64"/>
      <c r="AX240" s="64"/>
      <c r="AY240" s="64"/>
      <c r="AZ240" s="64"/>
      <c r="BA240" s="64"/>
      <c r="BB240" s="64"/>
      <c r="BC240" s="64"/>
      <c r="BD240" s="64"/>
      <c r="BE240" s="64"/>
      <c r="BF240" s="64"/>
      <c r="BG240" s="64"/>
      <c r="BH240" s="246"/>
      <c r="BI240" s="64"/>
      <c r="BJ240" s="64"/>
      <c r="BK240" s="64"/>
      <c r="BL240" s="64"/>
      <c r="BM240" s="64"/>
      <c r="BN240" s="64"/>
      <c r="BO240" s="64"/>
      <c r="BP240" s="64"/>
      <c r="BQ240" s="64"/>
      <c r="BR240" s="64"/>
      <c r="BS240" s="64"/>
      <c r="BT240" s="64"/>
      <c r="BU240" s="64"/>
      <c r="BV240" s="64"/>
      <c r="BW240" s="64"/>
      <c r="BX240" s="64"/>
      <c r="BY240" s="64"/>
      <c r="BZ240" s="64"/>
      <c r="CA240" s="64"/>
      <c r="CB240" s="64"/>
      <c r="CC240" s="64"/>
      <c r="CD240" s="64"/>
      <c r="CE240" s="64"/>
      <c r="CF240" s="64"/>
      <c r="CG240" s="64"/>
      <c r="CH240" s="64"/>
      <c r="CI240" s="64"/>
      <c r="CJ240" s="64"/>
      <c r="CK240" s="64"/>
      <c r="CL240" s="64"/>
      <c r="CM240" s="64"/>
      <c r="CN240" s="64"/>
      <c r="CO240" s="64"/>
      <c r="CP240" s="64"/>
    </row>
    <row r="241" spans="3:94" x14ac:dyDescent="0.2">
      <c r="C241" s="64"/>
      <c r="D241" s="142"/>
      <c r="E241" s="64"/>
      <c r="F241" s="64"/>
      <c r="G241" s="64"/>
      <c r="H241" s="64"/>
      <c r="I241" s="64"/>
      <c r="J241" s="64"/>
      <c r="K241" s="64"/>
      <c r="L241" s="65"/>
      <c r="M241" s="65"/>
      <c r="N241" s="65"/>
      <c r="O241" s="65"/>
      <c r="P241" s="65"/>
      <c r="Q241" s="65"/>
      <c r="R241" s="65"/>
      <c r="S241" s="65"/>
      <c r="T241" s="680"/>
      <c r="U241" s="680"/>
      <c r="V241" s="64"/>
      <c r="W241" s="64"/>
      <c r="X241" s="64"/>
      <c r="Y241" s="64"/>
      <c r="Z241" s="64"/>
      <c r="AA241" s="64"/>
      <c r="AB241" s="64"/>
      <c r="AC241" s="64"/>
      <c r="AD241" s="66"/>
      <c r="AE241" s="66"/>
      <c r="AF241" s="64"/>
      <c r="AG241" s="64"/>
      <c r="AH241" s="64"/>
      <c r="AI241" s="64"/>
      <c r="AJ241" s="64"/>
      <c r="AK241" s="64"/>
      <c r="AL241" s="64"/>
      <c r="AM241" s="64"/>
      <c r="AN241" s="64"/>
      <c r="AO241" s="64"/>
      <c r="AP241" s="64"/>
      <c r="AQ241" s="64"/>
      <c r="AR241" s="64"/>
      <c r="AS241" s="64"/>
      <c r="AT241" s="327"/>
      <c r="AU241" s="327"/>
      <c r="AV241" s="327"/>
      <c r="AW241" s="64"/>
      <c r="AX241" s="64"/>
      <c r="AY241" s="64"/>
      <c r="AZ241" s="64"/>
      <c r="BA241" s="64"/>
      <c r="BB241" s="64"/>
      <c r="BC241" s="64"/>
      <c r="BD241" s="64"/>
      <c r="BE241" s="64"/>
      <c r="BF241" s="64"/>
      <c r="BG241" s="64"/>
      <c r="BH241" s="246"/>
      <c r="BI241" s="64"/>
      <c r="BJ241" s="64"/>
      <c r="BK241" s="64"/>
      <c r="BL241" s="64"/>
      <c r="BM241" s="64"/>
      <c r="BN241" s="64"/>
      <c r="BO241" s="64"/>
      <c r="BP241" s="64"/>
      <c r="BQ241" s="64"/>
      <c r="BR241" s="64"/>
      <c r="BS241" s="64"/>
      <c r="BT241" s="64"/>
      <c r="BU241" s="64"/>
      <c r="BV241" s="64"/>
      <c r="BW241" s="64"/>
      <c r="BX241" s="64"/>
      <c r="BY241" s="64"/>
      <c r="BZ241" s="64"/>
      <c r="CA241" s="64"/>
      <c r="CB241" s="64"/>
      <c r="CC241" s="64"/>
      <c r="CD241" s="64"/>
      <c r="CE241" s="64"/>
      <c r="CF241" s="64"/>
      <c r="CG241" s="64"/>
      <c r="CH241" s="64"/>
      <c r="CI241" s="64"/>
      <c r="CJ241" s="64"/>
      <c r="CK241" s="64"/>
      <c r="CL241" s="64"/>
      <c r="CM241" s="64"/>
      <c r="CN241" s="64"/>
      <c r="CO241" s="64"/>
      <c r="CP241" s="64"/>
    </row>
    <row r="242" spans="3:94" x14ac:dyDescent="0.2">
      <c r="C242" s="64"/>
      <c r="D242" s="142"/>
      <c r="E242" s="64"/>
      <c r="F242" s="64"/>
      <c r="G242" s="64"/>
      <c r="H242" s="64"/>
      <c r="I242" s="64"/>
      <c r="J242" s="64"/>
      <c r="K242" s="64"/>
      <c r="L242" s="65"/>
      <c r="M242" s="65"/>
      <c r="N242" s="65"/>
      <c r="O242" s="65"/>
      <c r="P242" s="65"/>
      <c r="Q242" s="65"/>
      <c r="R242" s="65"/>
      <c r="S242" s="65"/>
      <c r="T242" s="680"/>
      <c r="U242" s="680"/>
      <c r="V242" s="64"/>
      <c r="W242" s="64"/>
      <c r="X242" s="64"/>
      <c r="Y242" s="64"/>
      <c r="Z242" s="64"/>
      <c r="AA242" s="64"/>
      <c r="AB242" s="64"/>
      <c r="AC242" s="64"/>
      <c r="AD242" s="66"/>
      <c r="AE242" s="66"/>
      <c r="AF242" s="64"/>
      <c r="AG242" s="64"/>
      <c r="AH242" s="64"/>
      <c r="AI242" s="64"/>
      <c r="AJ242" s="64"/>
      <c r="AK242" s="64"/>
      <c r="AL242" s="64"/>
      <c r="AM242" s="64"/>
      <c r="AN242" s="64"/>
      <c r="AO242" s="64"/>
      <c r="AP242" s="64"/>
      <c r="AQ242" s="64"/>
      <c r="AR242" s="64"/>
      <c r="AS242" s="64"/>
      <c r="AT242" s="327"/>
      <c r="AU242" s="327"/>
      <c r="AV242" s="327"/>
      <c r="AW242" s="64"/>
      <c r="AX242" s="64"/>
      <c r="AY242" s="64"/>
      <c r="AZ242" s="64"/>
      <c r="BA242" s="64"/>
      <c r="BB242" s="64"/>
      <c r="BC242" s="64"/>
      <c r="BD242" s="64"/>
      <c r="BE242" s="64"/>
      <c r="BF242" s="64"/>
      <c r="BG242" s="64"/>
      <c r="BH242" s="246"/>
      <c r="BI242" s="64"/>
      <c r="BJ242" s="64"/>
      <c r="BK242" s="64"/>
      <c r="BL242" s="64"/>
      <c r="BM242" s="64"/>
      <c r="BN242" s="64"/>
      <c r="BO242" s="64"/>
      <c r="BP242" s="64"/>
      <c r="BQ242" s="64"/>
      <c r="BR242" s="64"/>
      <c r="BS242" s="64"/>
      <c r="BT242" s="64"/>
      <c r="BU242" s="64"/>
      <c r="BV242" s="64"/>
      <c r="BW242" s="64"/>
      <c r="BX242" s="64"/>
      <c r="BY242" s="64"/>
      <c r="BZ242" s="64"/>
      <c r="CA242" s="64"/>
      <c r="CB242" s="64"/>
      <c r="CC242" s="64"/>
      <c r="CD242" s="64"/>
      <c r="CE242" s="64"/>
      <c r="CF242" s="64"/>
      <c r="CG242" s="64"/>
      <c r="CH242" s="64"/>
      <c r="CI242" s="64"/>
      <c r="CJ242" s="64"/>
      <c r="CK242" s="64"/>
      <c r="CL242" s="64"/>
      <c r="CM242" s="64"/>
      <c r="CN242" s="64"/>
      <c r="CO242" s="64"/>
      <c r="CP242" s="64"/>
    </row>
    <row r="243" spans="3:94" x14ac:dyDescent="0.2">
      <c r="C243" s="64"/>
      <c r="D243" s="142"/>
      <c r="E243" s="64"/>
      <c r="F243" s="64"/>
      <c r="G243" s="64"/>
      <c r="H243" s="64"/>
      <c r="I243" s="64"/>
      <c r="J243" s="64"/>
      <c r="K243" s="64"/>
      <c r="L243" s="65"/>
      <c r="M243" s="65"/>
      <c r="N243" s="65"/>
      <c r="O243" s="65"/>
      <c r="P243" s="65"/>
      <c r="Q243" s="65"/>
      <c r="R243" s="65"/>
      <c r="S243" s="65"/>
      <c r="T243" s="680"/>
      <c r="U243" s="680"/>
      <c r="V243" s="64"/>
      <c r="W243" s="64"/>
      <c r="X243" s="64"/>
      <c r="Y243" s="64"/>
      <c r="Z243" s="64"/>
      <c r="AA243" s="64"/>
      <c r="AB243" s="64"/>
      <c r="AC243" s="64"/>
      <c r="AD243" s="66"/>
      <c r="AE243" s="66"/>
      <c r="AF243" s="64"/>
      <c r="AG243" s="64"/>
      <c r="AH243" s="64"/>
      <c r="AI243" s="64"/>
      <c r="AJ243" s="64"/>
      <c r="AK243" s="64"/>
      <c r="AL243" s="64"/>
      <c r="AM243" s="64"/>
      <c r="AN243" s="64"/>
      <c r="AO243" s="64"/>
      <c r="AP243" s="64"/>
      <c r="AQ243" s="64"/>
      <c r="AR243" s="64"/>
      <c r="AS243" s="64"/>
      <c r="AT243" s="327"/>
      <c r="AU243" s="327"/>
      <c r="AV243" s="327"/>
      <c r="AW243" s="64"/>
      <c r="AX243" s="64"/>
      <c r="AY243" s="64"/>
      <c r="AZ243" s="64"/>
      <c r="BA243" s="64"/>
      <c r="BB243" s="64"/>
      <c r="BC243" s="64"/>
      <c r="BD243" s="64"/>
      <c r="BE243" s="64"/>
      <c r="BF243" s="64"/>
      <c r="BG243" s="64"/>
      <c r="BH243" s="246"/>
      <c r="BI243" s="64"/>
      <c r="BJ243" s="64"/>
      <c r="BK243" s="64"/>
      <c r="BL243" s="64"/>
      <c r="BM243" s="64"/>
      <c r="BN243" s="64"/>
      <c r="BO243" s="64"/>
      <c r="BP243" s="64"/>
      <c r="BQ243" s="64"/>
      <c r="BR243" s="64"/>
      <c r="BS243" s="64"/>
      <c r="BT243" s="64"/>
      <c r="BU243" s="64"/>
      <c r="BV243" s="64"/>
      <c r="BW243" s="64"/>
      <c r="BX243" s="64"/>
      <c r="BY243" s="64"/>
      <c r="BZ243" s="64"/>
      <c r="CA243" s="64"/>
      <c r="CB243" s="64"/>
      <c r="CC243" s="64"/>
      <c r="CD243" s="64"/>
      <c r="CE243" s="64"/>
      <c r="CF243" s="64"/>
      <c r="CG243" s="64"/>
      <c r="CH243" s="64"/>
      <c r="CI243" s="64"/>
      <c r="CJ243" s="64"/>
      <c r="CK243" s="64"/>
      <c r="CL243" s="64"/>
      <c r="CM243" s="64"/>
      <c r="CN243" s="64"/>
      <c r="CO243" s="64"/>
      <c r="CP243" s="64"/>
    </row>
    <row r="244" spans="3:94" x14ac:dyDescent="0.2">
      <c r="C244" s="64"/>
      <c r="D244" s="142"/>
      <c r="E244" s="64"/>
      <c r="F244" s="64"/>
      <c r="G244" s="64"/>
      <c r="H244" s="64"/>
      <c r="I244" s="64"/>
      <c r="J244" s="64"/>
      <c r="K244" s="64"/>
      <c r="L244" s="65"/>
      <c r="M244" s="65"/>
      <c r="N244" s="65"/>
      <c r="O244" s="65"/>
      <c r="P244" s="65"/>
      <c r="Q244" s="65"/>
      <c r="R244" s="65"/>
      <c r="S244" s="65"/>
      <c r="T244" s="680"/>
      <c r="U244" s="680"/>
      <c r="V244" s="64"/>
      <c r="W244" s="64"/>
      <c r="X244" s="64"/>
      <c r="Y244" s="64"/>
      <c r="Z244" s="64"/>
      <c r="AA244" s="64"/>
      <c r="AB244" s="64"/>
      <c r="AC244" s="64"/>
      <c r="AD244" s="66"/>
      <c r="AE244" s="66"/>
      <c r="AF244" s="64"/>
      <c r="AG244" s="64"/>
      <c r="AH244" s="64"/>
      <c r="AI244" s="64"/>
      <c r="AJ244" s="64"/>
      <c r="AK244" s="64"/>
      <c r="AL244" s="64"/>
      <c r="AM244" s="64"/>
      <c r="AN244" s="64"/>
      <c r="AO244" s="64"/>
      <c r="AP244" s="64"/>
      <c r="AQ244" s="64"/>
      <c r="AR244" s="64"/>
      <c r="AS244" s="64"/>
      <c r="AT244" s="327"/>
      <c r="AU244" s="327"/>
      <c r="AV244" s="327"/>
      <c r="AW244" s="64"/>
      <c r="AX244" s="64"/>
      <c r="AY244" s="64"/>
      <c r="AZ244" s="64"/>
      <c r="BA244" s="64"/>
      <c r="BB244" s="64"/>
      <c r="BC244" s="64"/>
      <c r="BD244" s="64"/>
      <c r="BE244" s="64"/>
      <c r="BF244" s="64"/>
      <c r="BG244" s="64"/>
      <c r="BH244" s="246"/>
      <c r="BI244" s="64"/>
      <c r="BJ244" s="64"/>
      <c r="BK244" s="64"/>
      <c r="BL244" s="64"/>
      <c r="BM244" s="64"/>
      <c r="BN244" s="64"/>
      <c r="BO244" s="64"/>
      <c r="BP244" s="64"/>
      <c r="BQ244" s="64"/>
      <c r="BR244" s="64"/>
      <c r="BS244" s="64"/>
      <c r="BT244" s="64"/>
      <c r="BU244" s="64"/>
      <c r="BV244" s="64"/>
      <c r="BW244" s="64"/>
      <c r="BX244" s="64"/>
      <c r="BY244" s="64"/>
      <c r="BZ244" s="64"/>
      <c r="CA244" s="64"/>
      <c r="CB244" s="64"/>
      <c r="CC244" s="64"/>
      <c r="CD244" s="64"/>
      <c r="CE244" s="64"/>
      <c r="CF244" s="64"/>
      <c r="CG244" s="64"/>
      <c r="CH244" s="64"/>
      <c r="CI244" s="64"/>
      <c r="CJ244" s="64"/>
      <c r="CK244" s="64"/>
      <c r="CL244" s="64"/>
      <c r="CM244" s="64"/>
      <c r="CN244" s="64"/>
      <c r="CO244" s="64"/>
      <c r="CP244" s="64"/>
    </row>
    <row r="245" spans="3:94" x14ac:dyDescent="0.2">
      <c r="C245" s="64"/>
      <c r="D245" s="142"/>
      <c r="E245" s="64"/>
      <c r="F245" s="64"/>
      <c r="G245" s="64"/>
      <c r="H245" s="64"/>
      <c r="I245" s="64"/>
      <c r="J245" s="64"/>
      <c r="K245" s="64"/>
      <c r="L245" s="65"/>
      <c r="M245" s="65"/>
      <c r="N245" s="65"/>
      <c r="O245" s="65"/>
      <c r="P245" s="65"/>
      <c r="Q245" s="65"/>
      <c r="R245" s="65"/>
      <c r="S245" s="65"/>
      <c r="T245" s="680"/>
      <c r="U245" s="680"/>
      <c r="V245" s="64"/>
      <c r="W245" s="64"/>
      <c r="X245" s="64"/>
      <c r="Y245" s="64"/>
      <c r="Z245" s="64"/>
      <c r="AA245" s="64"/>
      <c r="AB245" s="64"/>
      <c r="AC245" s="64"/>
      <c r="AD245" s="66"/>
      <c r="AE245" s="66"/>
      <c r="AF245" s="64"/>
      <c r="AG245" s="64"/>
      <c r="AH245" s="64"/>
      <c r="AI245" s="64"/>
      <c r="AJ245" s="64"/>
      <c r="AK245" s="64"/>
      <c r="AL245" s="64"/>
      <c r="AM245" s="64"/>
      <c r="AN245" s="64"/>
      <c r="AO245" s="64"/>
      <c r="AP245" s="64"/>
      <c r="AQ245" s="64"/>
      <c r="AR245" s="64"/>
      <c r="AS245" s="64"/>
      <c r="AT245" s="327"/>
      <c r="AU245" s="327"/>
      <c r="AV245" s="327"/>
      <c r="AW245" s="64"/>
      <c r="AX245" s="64"/>
      <c r="AY245" s="64"/>
      <c r="AZ245" s="64"/>
      <c r="BA245" s="64"/>
      <c r="BB245" s="64"/>
      <c r="BC245" s="64"/>
      <c r="BD245" s="64"/>
      <c r="BE245" s="64"/>
      <c r="BF245" s="64"/>
      <c r="BG245" s="64"/>
      <c r="BH245" s="246"/>
      <c r="BI245" s="64"/>
      <c r="BJ245" s="64"/>
      <c r="BK245" s="64"/>
      <c r="BL245" s="64"/>
      <c r="BM245" s="64"/>
      <c r="BN245" s="64"/>
      <c r="BO245" s="64"/>
      <c r="BP245" s="64"/>
      <c r="BQ245" s="64"/>
      <c r="BR245" s="64"/>
      <c r="BS245" s="64"/>
      <c r="BT245" s="64"/>
      <c r="BU245" s="64"/>
      <c r="BV245" s="64"/>
      <c r="BW245" s="64"/>
      <c r="BX245" s="64"/>
      <c r="BY245" s="64"/>
      <c r="BZ245" s="64"/>
      <c r="CA245" s="64"/>
      <c r="CB245" s="64"/>
      <c r="CC245" s="64"/>
      <c r="CD245" s="64"/>
      <c r="CE245" s="64"/>
      <c r="CF245" s="64"/>
      <c r="CG245" s="64"/>
      <c r="CH245" s="64"/>
      <c r="CI245" s="64"/>
      <c r="CJ245" s="64"/>
      <c r="CK245" s="64"/>
      <c r="CL245" s="64"/>
      <c r="CM245" s="64"/>
      <c r="CN245" s="64"/>
      <c r="CO245" s="64"/>
      <c r="CP245" s="64"/>
    </row>
    <row r="246" spans="3:94" x14ac:dyDescent="0.2">
      <c r="C246" s="64"/>
      <c r="D246" s="142"/>
      <c r="E246" s="64"/>
      <c r="F246" s="64"/>
      <c r="G246" s="64"/>
      <c r="H246" s="64"/>
      <c r="I246" s="64"/>
      <c r="J246" s="64"/>
      <c r="K246" s="64"/>
      <c r="L246" s="65"/>
      <c r="M246" s="65"/>
      <c r="N246" s="65"/>
      <c r="O246" s="65"/>
      <c r="P246" s="65"/>
      <c r="Q246" s="65"/>
      <c r="R246" s="65"/>
      <c r="S246" s="65"/>
      <c r="T246" s="680"/>
      <c r="U246" s="680"/>
      <c r="V246" s="64"/>
      <c r="W246" s="64"/>
      <c r="X246" s="64"/>
      <c r="Y246" s="64"/>
      <c r="Z246" s="64"/>
      <c r="AA246" s="64"/>
      <c r="AB246" s="64"/>
      <c r="AC246" s="64"/>
      <c r="AD246" s="66"/>
      <c r="AE246" s="66"/>
      <c r="AF246" s="64"/>
      <c r="AG246" s="64"/>
      <c r="AH246" s="64"/>
      <c r="AI246" s="64"/>
      <c r="AJ246" s="64"/>
      <c r="AK246" s="64"/>
      <c r="AL246" s="64"/>
      <c r="AM246" s="64"/>
      <c r="AN246" s="64"/>
      <c r="AO246" s="64"/>
      <c r="AP246" s="64"/>
      <c r="AQ246" s="64"/>
      <c r="AR246" s="64"/>
      <c r="AS246" s="64"/>
      <c r="AT246" s="327"/>
      <c r="AU246" s="327"/>
      <c r="AV246" s="327"/>
      <c r="AW246" s="64"/>
      <c r="AX246" s="64"/>
      <c r="AY246" s="64"/>
      <c r="AZ246" s="64"/>
      <c r="BA246" s="64"/>
      <c r="BB246" s="64"/>
      <c r="BC246" s="64"/>
      <c r="BD246" s="64"/>
      <c r="BE246" s="64"/>
      <c r="BF246" s="64"/>
      <c r="BG246" s="64"/>
      <c r="BH246" s="246"/>
      <c r="BI246" s="64"/>
      <c r="BJ246" s="64"/>
      <c r="BK246" s="64"/>
      <c r="BL246" s="64"/>
      <c r="BM246" s="64"/>
      <c r="BN246" s="64"/>
      <c r="BO246" s="64"/>
      <c r="BP246" s="64"/>
      <c r="BQ246" s="64"/>
      <c r="BR246" s="64"/>
      <c r="BS246" s="64"/>
      <c r="BT246" s="64"/>
      <c r="BU246" s="64"/>
      <c r="BV246" s="64"/>
      <c r="BW246" s="64"/>
      <c r="BX246" s="64"/>
      <c r="BY246" s="64"/>
      <c r="BZ246" s="64"/>
      <c r="CA246" s="64"/>
      <c r="CB246" s="64"/>
      <c r="CC246" s="64"/>
      <c r="CD246" s="64"/>
      <c r="CE246" s="64"/>
      <c r="CF246" s="64"/>
      <c r="CG246" s="64"/>
      <c r="CH246" s="64"/>
      <c r="CI246" s="64"/>
      <c r="CJ246" s="64"/>
      <c r="CK246" s="64"/>
      <c r="CL246" s="64"/>
      <c r="CM246" s="64"/>
      <c r="CN246" s="64"/>
      <c r="CO246" s="64"/>
      <c r="CP246" s="64"/>
    </row>
    <row r="247" spans="3:94" x14ac:dyDescent="0.2">
      <c r="C247" s="64"/>
      <c r="D247" s="142"/>
      <c r="E247" s="64"/>
      <c r="F247" s="64"/>
      <c r="G247" s="64"/>
      <c r="H247" s="64"/>
      <c r="I247" s="64"/>
      <c r="J247" s="64"/>
      <c r="K247" s="64"/>
      <c r="L247" s="65"/>
      <c r="M247" s="65"/>
      <c r="N247" s="65"/>
      <c r="O247" s="65"/>
      <c r="P247" s="65"/>
      <c r="Q247" s="65"/>
      <c r="R247" s="65"/>
      <c r="S247" s="65"/>
      <c r="T247" s="680"/>
      <c r="U247" s="680"/>
      <c r="V247" s="64"/>
      <c r="W247" s="64"/>
      <c r="X247" s="64"/>
      <c r="Y247" s="64"/>
      <c r="Z247" s="64"/>
      <c r="AA247" s="64"/>
      <c r="AB247" s="64"/>
      <c r="AC247" s="64"/>
      <c r="AD247" s="66"/>
      <c r="AE247" s="66"/>
      <c r="AF247" s="64"/>
      <c r="AG247" s="64"/>
      <c r="AH247" s="64"/>
      <c r="AI247" s="64"/>
      <c r="AJ247" s="64"/>
      <c r="AK247" s="64"/>
      <c r="AL247" s="64"/>
      <c r="AM247" s="64"/>
      <c r="AN247" s="64"/>
      <c r="AO247" s="64"/>
      <c r="AP247" s="64"/>
      <c r="AQ247" s="64"/>
      <c r="AR247" s="64"/>
      <c r="AS247" s="64"/>
      <c r="AT247" s="327"/>
      <c r="AU247" s="327"/>
      <c r="AV247" s="327"/>
      <c r="AW247" s="64"/>
      <c r="AX247" s="64"/>
      <c r="AY247" s="64"/>
      <c r="AZ247" s="64"/>
      <c r="BA247" s="64"/>
      <c r="BB247" s="64"/>
      <c r="BC247" s="64"/>
      <c r="BD247" s="64"/>
      <c r="BE247" s="64"/>
      <c r="BF247" s="64"/>
      <c r="BG247" s="64"/>
      <c r="BH247" s="246"/>
      <c r="BI247" s="64"/>
      <c r="BJ247" s="64"/>
      <c r="BK247" s="64"/>
      <c r="BL247" s="64"/>
      <c r="BM247" s="64"/>
      <c r="BN247" s="64"/>
      <c r="BO247" s="64"/>
      <c r="BP247" s="64"/>
      <c r="BQ247" s="64"/>
      <c r="BR247" s="64"/>
      <c r="BS247" s="64"/>
      <c r="BT247" s="64"/>
      <c r="BU247" s="64"/>
      <c r="BV247" s="64"/>
      <c r="BW247" s="64"/>
      <c r="BX247" s="64"/>
      <c r="BY247" s="64"/>
      <c r="BZ247" s="64"/>
      <c r="CA247" s="64"/>
      <c r="CB247" s="64"/>
      <c r="CC247" s="64"/>
      <c r="CD247" s="64"/>
      <c r="CE247" s="64"/>
      <c r="CF247" s="64"/>
      <c r="CG247" s="64"/>
      <c r="CH247" s="64"/>
      <c r="CI247" s="64"/>
      <c r="CJ247" s="64"/>
      <c r="CK247" s="64"/>
      <c r="CL247" s="64"/>
      <c r="CM247" s="64"/>
      <c r="CN247" s="64"/>
      <c r="CO247" s="64"/>
      <c r="CP247" s="64"/>
    </row>
    <row r="248" spans="3:94" x14ac:dyDescent="0.2">
      <c r="C248" s="64"/>
      <c r="D248" s="142"/>
      <c r="E248" s="64"/>
      <c r="F248" s="64"/>
      <c r="G248" s="64"/>
      <c r="H248" s="64"/>
      <c r="I248" s="64"/>
      <c r="J248" s="64"/>
      <c r="K248" s="64"/>
      <c r="L248" s="65"/>
      <c r="M248" s="65"/>
      <c r="N248" s="65"/>
      <c r="O248" s="65"/>
      <c r="P248" s="65"/>
      <c r="Q248" s="65"/>
      <c r="R248" s="65"/>
      <c r="S248" s="65"/>
      <c r="T248" s="680"/>
      <c r="U248" s="680"/>
      <c r="V248" s="64"/>
      <c r="W248" s="64"/>
      <c r="X248" s="64"/>
      <c r="Y248" s="64"/>
      <c r="Z248" s="64"/>
      <c r="AA248" s="64"/>
      <c r="AB248" s="64"/>
      <c r="AC248" s="64"/>
      <c r="AD248" s="66"/>
      <c r="AE248" s="66"/>
      <c r="AF248" s="64"/>
      <c r="AG248" s="64"/>
      <c r="AH248" s="64"/>
      <c r="AI248" s="64"/>
      <c r="AJ248" s="64"/>
      <c r="AK248" s="64"/>
      <c r="AL248" s="64"/>
      <c r="AM248" s="64"/>
      <c r="AN248" s="64"/>
      <c r="AO248" s="64"/>
      <c r="AP248" s="64"/>
      <c r="AQ248" s="64"/>
      <c r="AR248" s="64"/>
      <c r="AS248" s="64"/>
      <c r="AT248" s="327"/>
      <c r="AU248" s="327"/>
      <c r="AV248" s="327"/>
      <c r="AW248" s="64"/>
      <c r="AX248" s="64"/>
      <c r="AY248" s="64"/>
      <c r="AZ248" s="64"/>
      <c r="BA248" s="64"/>
      <c r="BB248" s="64"/>
      <c r="BC248" s="64"/>
      <c r="BD248" s="64"/>
      <c r="BE248" s="64"/>
      <c r="BF248" s="64"/>
      <c r="BG248" s="64"/>
      <c r="BH248" s="246"/>
      <c r="BI248" s="64"/>
      <c r="BJ248" s="64"/>
      <c r="BK248" s="64"/>
      <c r="BL248" s="64"/>
      <c r="BM248" s="64"/>
      <c r="BN248" s="64"/>
      <c r="BO248" s="64"/>
      <c r="BP248" s="64"/>
      <c r="BQ248" s="64"/>
      <c r="BR248" s="64"/>
      <c r="BS248" s="64"/>
      <c r="BT248" s="64"/>
      <c r="BU248" s="64"/>
      <c r="BV248" s="64"/>
      <c r="BW248" s="64"/>
      <c r="BX248" s="64"/>
      <c r="BY248" s="64"/>
      <c r="BZ248" s="64"/>
      <c r="CA248" s="64"/>
      <c r="CB248" s="64"/>
      <c r="CC248" s="64"/>
      <c r="CD248" s="64"/>
      <c r="CE248" s="64"/>
      <c r="CF248" s="64"/>
      <c r="CG248" s="64"/>
      <c r="CH248" s="64"/>
      <c r="CI248" s="64"/>
      <c r="CJ248" s="64"/>
      <c r="CK248" s="64"/>
      <c r="CL248" s="64"/>
      <c r="CM248" s="64"/>
      <c r="CN248" s="64"/>
      <c r="CO248" s="64"/>
      <c r="CP248" s="64"/>
    </row>
    <row r="249" spans="3:94" x14ac:dyDescent="0.2">
      <c r="C249" s="64"/>
      <c r="D249" s="142"/>
      <c r="E249" s="64"/>
      <c r="F249" s="64"/>
      <c r="G249" s="64"/>
      <c r="H249" s="64"/>
      <c r="I249" s="64"/>
      <c r="J249" s="64"/>
      <c r="K249" s="64"/>
      <c r="L249" s="65"/>
      <c r="M249" s="65"/>
      <c r="N249" s="65"/>
      <c r="O249" s="65"/>
      <c r="P249" s="65"/>
      <c r="Q249" s="65"/>
      <c r="R249" s="65"/>
      <c r="S249" s="65"/>
      <c r="T249" s="680"/>
      <c r="U249" s="680"/>
      <c r="V249" s="64"/>
      <c r="W249" s="64"/>
      <c r="X249" s="64"/>
      <c r="Y249" s="64"/>
      <c r="Z249" s="64"/>
      <c r="AA249" s="64"/>
      <c r="AB249" s="64"/>
      <c r="AC249" s="64"/>
      <c r="AD249" s="66"/>
      <c r="AE249" s="66"/>
      <c r="AF249" s="64"/>
      <c r="AG249" s="64"/>
      <c r="AH249" s="64"/>
      <c r="AI249" s="64"/>
      <c r="AJ249" s="64"/>
      <c r="AK249" s="64"/>
      <c r="AL249" s="64"/>
      <c r="AM249" s="64"/>
      <c r="AN249" s="64"/>
      <c r="AO249" s="64"/>
      <c r="AP249" s="64"/>
      <c r="AQ249" s="64"/>
      <c r="AR249" s="64"/>
      <c r="AS249" s="64"/>
      <c r="AT249" s="327"/>
      <c r="AU249" s="327"/>
      <c r="AV249" s="327"/>
      <c r="AW249" s="64"/>
      <c r="AX249" s="64"/>
      <c r="AY249" s="64"/>
      <c r="AZ249" s="64"/>
      <c r="BA249" s="64"/>
      <c r="BB249" s="64"/>
      <c r="BC249" s="64"/>
      <c r="BD249" s="64"/>
      <c r="BE249" s="64"/>
      <c r="BF249" s="64"/>
      <c r="BG249" s="64"/>
      <c r="BH249" s="246"/>
      <c r="BI249" s="64"/>
      <c r="BJ249" s="64"/>
      <c r="BK249" s="64"/>
      <c r="BL249" s="64"/>
      <c r="BM249" s="64"/>
      <c r="BN249" s="64"/>
      <c r="BO249" s="64"/>
      <c r="BP249" s="64"/>
      <c r="BQ249" s="64"/>
      <c r="BR249" s="64"/>
      <c r="BS249" s="64"/>
      <c r="BT249" s="64"/>
      <c r="BU249" s="64"/>
      <c r="BV249" s="64"/>
      <c r="BW249" s="64"/>
      <c r="BX249" s="64"/>
      <c r="BY249" s="64"/>
      <c r="BZ249" s="64"/>
      <c r="CA249" s="64"/>
      <c r="CB249" s="64"/>
      <c r="CC249" s="64"/>
      <c r="CD249" s="64"/>
      <c r="CE249" s="64"/>
      <c r="CF249" s="64"/>
      <c r="CG249" s="64"/>
      <c r="CH249" s="64"/>
      <c r="CI249" s="64"/>
      <c r="CJ249" s="64"/>
      <c r="CK249" s="64"/>
      <c r="CL249" s="64"/>
      <c r="CM249" s="64"/>
      <c r="CN249" s="64"/>
      <c r="CO249" s="64"/>
      <c r="CP249" s="64"/>
    </row>
    <row r="250" spans="3:94" x14ac:dyDescent="0.2">
      <c r="C250" s="64"/>
      <c r="D250" s="142"/>
      <c r="E250" s="64"/>
      <c r="F250" s="64"/>
      <c r="G250" s="64"/>
      <c r="H250" s="64"/>
      <c r="I250" s="64"/>
      <c r="J250" s="64"/>
      <c r="K250" s="64"/>
      <c r="L250" s="65"/>
      <c r="M250" s="65"/>
      <c r="N250" s="65"/>
      <c r="O250" s="65"/>
      <c r="P250" s="65"/>
      <c r="Q250" s="65"/>
      <c r="R250" s="65"/>
      <c r="S250" s="65"/>
      <c r="T250" s="680"/>
      <c r="U250" s="680"/>
      <c r="V250" s="64"/>
      <c r="W250" s="64"/>
      <c r="X250" s="64"/>
      <c r="Y250" s="64"/>
      <c r="Z250" s="64"/>
      <c r="AA250" s="64"/>
      <c r="AB250" s="64"/>
      <c r="AC250" s="64"/>
      <c r="AD250" s="66"/>
      <c r="AE250" s="66"/>
      <c r="AF250" s="64"/>
      <c r="AG250" s="64"/>
      <c r="AH250" s="64"/>
      <c r="AI250" s="64"/>
      <c r="AJ250" s="64"/>
      <c r="AK250" s="64"/>
      <c r="AL250" s="64"/>
      <c r="AM250" s="64"/>
      <c r="AN250" s="64"/>
      <c r="AO250" s="64"/>
      <c r="AP250" s="64"/>
      <c r="AQ250" s="64"/>
      <c r="AR250" s="64"/>
      <c r="AS250" s="64"/>
      <c r="AT250" s="327"/>
      <c r="AU250" s="327"/>
      <c r="AV250" s="327"/>
      <c r="AW250" s="64"/>
      <c r="AX250" s="64"/>
      <c r="AY250" s="64"/>
      <c r="AZ250" s="64"/>
      <c r="BA250" s="64"/>
      <c r="BB250" s="64"/>
      <c r="BC250" s="64"/>
      <c r="BD250" s="64"/>
      <c r="BE250" s="64"/>
      <c r="BF250" s="64"/>
      <c r="BG250" s="64"/>
      <c r="BH250" s="246"/>
      <c r="BI250" s="64"/>
      <c r="BJ250" s="64"/>
      <c r="BK250" s="64"/>
      <c r="BL250" s="64"/>
      <c r="BM250" s="64"/>
      <c r="BN250" s="64"/>
      <c r="BO250" s="64"/>
      <c r="BP250" s="64"/>
      <c r="BQ250" s="64"/>
      <c r="BR250" s="64"/>
      <c r="BS250" s="64"/>
      <c r="BT250" s="64"/>
      <c r="BU250" s="64"/>
      <c r="BV250" s="64"/>
      <c r="BW250" s="64"/>
      <c r="BX250" s="64"/>
      <c r="BY250" s="64"/>
      <c r="BZ250" s="64"/>
      <c r="CA250" s="64"/>
      <c r="CB250" s="64"/>
      <c r="CC250" s="64"/>
      <c r="CD250" s="64"/>
      <c r="CE250" s="64"/>
      <c r="CF250" s="64"/>
      <c r="CG250" s="64"/>
      <c r="CH250" s="64"/>
      <c r="CI250" s="64"/>
      <c r="CJ250" s="64"/>
      <c r="CK250" s="64"/>
      <c r="CL250" s="64"/>
      <c r="CM250" s="64"/>
      <c r="CN250" s="64"/>
      <c r="CO250" s="64"/>
      <c r="CP250" s="64"/>
    </row>
    <row r="251" spans="3:94" x14ac:dyDescent="0.2">
      <c r="C251" s="64"/>
      <c r="D251" s="142"/>
      <c r="E251" s="64"/>
      <c r="F251" s="64"/>
      <c r="G251" s="64"/>
      <c r="H251" s="64"/>
      <c r="I251" s="64"/>
      <c r="J251" s="64"/>
      <c r="K251" s="64"/>
      <c r="L251" s="65"/>
      <c r="M251" s="65"/>
      <c r="N251" s="65"/>
      <c r="O251" s="65"/>
      <c r="P251" s="65"/>
      <c r="Q251" s="65"/>
      <c r="R251" s="65"/>
      <c r="S251" s="65"/>
      <c r="T251" s="680"/>
      <c r="U251" s="680"/>
      <c r="V251" s="64"/>
      <c r="W251" s="64"/>
      <c r="X251" s="64"/>
      <c r="Y251" s="64"/>
      <c r="Z251" s="64"/>
      <c r="AA251" s="64"/>
      <c r="AB251" s="64"/>
      <c r="AC251" s="64"/>
      <c r="AD251" s="66"/>
      <c r="AE251" s="66"/>
      <c r="AF251" s="64"/>
      <c r="AG251" s="64"/>
      <c r="AH251" s="64"/>
      <c r="AI251" s="64"/>
      <c r="AJ251" s="64"/>
      <c r="AK251" s="64"/>
      <c r="AL251" s="64"/>
      <c r="AM251" s="64"/>
      <c r="AN251" s="64"/>
      <c r="AO251" s="64"/>
      <c r="AP251" s="64"/>
      <c r="AQ251" s="64"/>
      <c r="AR251" s="64"/>
      <c r="AS251" s="64"/>
      <c r="AT251" s="327"/>
      <c r="AU251" s="327"/>
      <c r="AV251" s="327"/>
      <c r="AW251" s="64"/>
      <c r="AX251" s="64"/>
      <c r="AY251" s="64"/>
      <c r="AZ251" s="64"/>
      <c r="BA251" s="64"/>
      <c r="BB251" s="64"/>
      <c r="BC251" s="64"/>
      <c r="BD251" s="64"/>
      <c r="BE251" s="64"/>
      <c r="BF251" s="64"/>
      <c r="BG251" s="64"/>
      <c r="BH251" s="246"/>
      <c r="BI251" s="64"/>
      <c r="BJ251" s="64"/>
      <c r="BK251" s="64"/>
      <c r="BL251" s="64"/>
      <c r="BM251" s="64"/>
      <c r="BN251" s="64"/>
      <c r="BO251" s="64"/>
      <c r="BP251" s="64"/>
      <c r="BQ251" s="64"/>
      <c r="BR251" s="64"/>
      <c r="BS251" s="64"/>
      <c r="BT251" s="64"/>
      <c r="BU251" s="64"/>
      <c r="BV251" s="64"/>
      <c r="BW251" s="64"/>
      <c r="BX251" s="64"/>
      <c r="BY251" s="64"/>
      <c r="BZ251" s="64"/>
      <c r="CA251" s="64"/>
      <c r="CB251" s="64"/>
      <c r="CC251" s="64"/>
      <c r="CD251" s="64"/>
      <c r="CE251" s="64"/>
      <c r="CF251" s="64"/>
      <c r="CG251" s="64"/>
      <c r="CH251" s="64"/>
      <c r="CI251" s="64"/>
      <c r="CJ251" s="64"/>
      <c r="CK251" s="64"/>
      <c r="CL251" s="64"/>
      <c r="CM251" s="64"/>
      <c r="CN251" s="64"/>
      <c r="CO251" s="64"/>
      <c r="CP251" s="64"/>
    </row>
    <row r="252" spans="3:94" x14ac:dyDescent="0.2">
      <c r="C252" s="64"/>
      <c r="D252" s="142"/>
      <c r="E252" s="64"/>
      <c r="F252" s="64"/>
      <c r="G252" s="64"/>
      <c r="H252" s="64"/>
      <c r="I252" s="64"/>
      <c r="J252" s="64"/>
      <c r="K252" s="64"/>
      <c r="L252" s="65"/>
      <c r="M252" s="65"/>
      <c r="N252" s="65"/>
      <c r="O252" s="65"/>
      <c r="P252" s="65"/>
      <c r="Q252" s="65"/>
      <c r="R252" s="65"/>
      <c r="S252" s="65"/>
      <c r="T252" s="680"/>
      <c r="U252" s="680"/>
      <c r="V252" s="64"/>
      <c r="W252" s="64"/>
      <c r="X252" s="64"/>
      <c r="Y252" s="64"/>
      <c r="Z252" s="64"/>
      <c r="AA252" s="64"/>
      <c r="AB252" s="64"/>
      <c r="AC252" s="64"/>
      <c r="AD252" s="66"/>
      <c r="AE252" s="66"/>
      <c r="AF252" s="64"/>
      <c r="AG252" s="64"/>
      <c r="AH252" s="64"/>
      <c r="AI252" s="64"/>
      <c r="AJ252" s="64"/>
      <c r="AK252" s="64"/>
      <c r="AL252" s="64"/>
      <c r="AM252" s="64"/>
      <c r="AN252" s="64"/>
      <c r="AO252" s="64"/>
      <c r="AP252" s="64"/>
      <c r="AQ252" s="64"/>
      <c r="AR252" s="64"/>
      <c r="AS252" s="64"/>
      <c r="AT252" s="327"/>
      <c r="AU252" s="327"/>
      <c r="AV252" s="327"/>
      <c r="AW252" s="64"/>
      <c r="AX252" s="64"/>
      <c r="AY252" s="64"/>
      <c r="AZ252" s="64"/>
      <c r="BA252" s="64"/>
      <c r="BB252" s="64"/>
      <c r="BC252" s="64"/>
      <c r="BD252" s="64"/>
      <c r="BE252" s="64"/>
      <c r="BF252" s="64"/>
      <c r="BG252" s="64"/>
      <c r="BH252" s="246"/>
      <c r="BI252" s="64"/>
      <c r="BJ252" s="64"/>
      <c r="BK252" s="64"/>
      <c r="BL252" s="64"/>
      <c r="BM252" s="64"/>
      <c r="BN252" s="64"/>
      <c r="BO252" s="64"/>
      <c r="BP252" s="64"/>
      <c r="BQ252" s="64"/>
      <c r="BR252" s="64"/>
      <c r="BS252" s="64"/>
      <c r="BT252" s="64"/>
      <c r="BU252" s="64"/>
      <c r="BV252" s="64"/>
      <c r="BW252" s="64"/>
      <c r="BX252" s="64"/>
      <c r="BY252" s="64"/>
      <c r="BZ252" s="64"/>
      <c r="CA252" s="64"/>
      <c r="CB252" s="64"/>
      <c r="CC252" s="64"/>
      <c r="CD252" s="64"/>
      <c r="CE252" s="64"/>
      <c r="CF252" s="64"/>
      <c r="CG252" s="64"/>
      <c r="CH252" s="64"/>
      <c r="CI252" s="64"/>
      <c r="CJ252" s="64"/>
      <c r="CK252" s="64"/>
      <c r="CL252" s="64"/>
      <c r="CM252" s="64"/>
      <c r="CN252" s="64"/>
      <c r="CO252" s="64"/>
      <c r="CP252" s="64"/>
    </row>
    <row r="253" spans="3:94" x14ac:dyDescent="0.2">
      <c r="C253" s="64"/>
      <c r="D253" s="142"/>
      <c r="E253" s="64"/>
      <c r="F253" s="64"/>
      <c r="G253" s="64"/>
      <c r="H253" s="64"/>
      <c r="I253" s="64"/>
      <c r="J253" s="64"/>
      <c r="K253" s="64"/>
      <c r="L253" s="65"/>
      <c r="M253" s="65"/>
      <c r="N253" s="65"/>
      <c r="O253" s="65"/>
      <c r="P253" s="65"/>
      <c r="Q253" s="65"/>
      <c r="R253" s="65"/>
      <c r="S253" s="65"/>
      <c r="T253" s="680"/>
      <c r="U253" s="680"/>
      <c r="V253" s="64"/>
      <c r="W253" s="64"/>
      <c r="X253" s="64"/>
      <c r="Y253" s="64"/>
      <c r="Z253" s="64"/>
      <c r="AA253" s="64"/>
      <c r="AB253" s="64"/>
      <c r="AC253" s="64"/>
      <c r="AD253" s="66"/>
      <c r="AE253" s="66"/>
      <c r="AF253" s="64"/>
      <c r="AG253" s="64"/>
      <c r="AH253" s="64"/>
      <c r="AI253" s="64"/>
      <c r="AJ253" s="64"/>
      <c r="AK253" s="64"/>
      <c r="AL253" s="64"/>
      <c r="AM253" s="64"/>
      <c r="AN253" s="64"/>
      <c r="AO253" s="64"/>
      <c r="AP253" s="64"/>
      <c r="AQ253" s="64"/>
      <c r="AR253" s="64"/>
      <c r="AS253" s="64"/>
      <c r="AT253" s="327"/>
      <c r="AU253" s="327"/>
      <c r="AV253" s="327"/>
      <c r="AW253" s="64"/>
      <c r="AX253" s="64"/>
      <c r="AY253" s="64"/>
      <c r="AZ253" s="64"/>
      <c r="BA253" s="64"/>
      <c r="BB253" s="64"/>
      <c r="BC253" s="64"/>
      <c r="BD253" s="64"/>
      <c r="BE253" s="64"/>
      <c r="BF253" s="64"/>
      <c r="BG253" s="64"/>
      <c r="BH253" s="246"/>
      <c r="BI253" s="64"/>
      <c r="BJ253" s="64"/>
      <c r="BK253" s="64"/>
      <c r="BL253" s="64"/>
      <c r="BM253" s="64"/>
      <c r="BN253" s="64"/>
      <c r="BO253" s="64"/>
      <c r="BP253" s="64"/>
      <c r="BQ253" s="64"/>
      <c r="BR253" s="64"/>
      <c r="BS253" s="64"/>
      <c r="BT253" s="64"/>
      <c r="BU253" s="64"/>
      <c r="BV253" s="64"/>
      <c r="BW253" s="64"/>
      <c r="BX253" s="64"/>
      <c r="BY253" s="64"/>
      <c r="BZ253" s="64"/>
      <c r="CA253" s="64"/>
      <c r="CB253" s="64"/>
      <c r="CC253" s="64"/>
      <c r="CD253" s="64"/>
      <c r="CE253" s="64"/>
      <c r="CF253" s="64"/>
      <c r="CG253" s="64"/>
      <c r="CH253" s="64"/>
      <c r="CI253" s="64"/>
      <c r="CJ253" s="64"/>
      <c r="CK253" s="64"/>
      <c r="CL253" s="64"/>
      <c r="CM253" s="64"/>
      <c r="CN253" s="64"/>
      <c r="CO253" s="64"/>
      <c r="CP253" s="64"/>
    </row>
    <row r="254" spans="3:94" x14ac:dyDescent="0.2">
      <c r="C254" s="64"/>
      <c r="D254" s="142"/>
      <c r="E254" s="64"/>
      <c r="F254" s="64"/>
      <c r="G254" s="64"/>
      <c r="H254" s="64"/>
      <c r="I254" s="64"/>
      <c r="J254" s="64"/>
      <c r="K254" s="64"/>
      <c r="L254" s="65"/>
      <c r="M254" s="65"/>
      <c r="N254" s="65"/>
      <c r="O254" s="65"/>
      <c r="P254" s="65"/>
      <c r="Q254" s="65"/>
      <c r="R254" s="65"/>
      <c r="S254" s="65"/>
      <c r="T254" s="680"/>
      <c r="U254" s="680"/>
      <c r="V254" s="64"/>
      <c r="W254" s="64"/>
      <c r="X254" s="64"/>
      <c r="Y254" s="64"/>
      <c r="Z254" s="64"/>
      <c r="AA254" s="64"/>
      <c r="AB254" s="64"/>
      <c r="AC254" s="64"/>
      <c r="AD254" s="66"/>
      <c r="AE254" s="66"/>
      <c r="AF254" s="64"/>
      <c r="AG254" s="64"/>
      <c r="AH254" s="64"/>
      <c r="AI254" s="64"/>
      <c r="AJ254" s="64"/>
      <c r="AK254" s="64"/>
      <c r="AL254" s="64"/>
      <c r="AM254" s="64"/>
      <c r="AN254" s="64"/>
      <c r="AO254" s="64"/>
      <c r="AP254" s="64"/>
      <c r="AQ254" s="64"/>
      <c r="AR254" s="64"/>
      <c r="AS254" s="64"/>
      <c r="AT254" s="327"/>
      <c r="AU254" s="327"/>
      <c r="AV254" s="327"/>
      <c r="AW254" s="64"/>
      <c r="AX254" s="64"/>
      <c r="AY254" s="64"/>
      <c r="AZ254" s="64"/>
      <c r="BA254" s="64"/>
      <c r="BB254" s="64"/>
      <c r="BC254" s="64"/>
      <c r="BD254" s="64"/>
      <c r="BE254" s="64"/>
      <c r="BF254" s="64"/>
      <c r="BG254" s="64"/>
      <c r="BH254" s="246"/>
      <c r="BI254" s="64"/>
      <c r="BJ254" s="64"/>
      <c r="BK254" s="64"/>
      <c r="BL254" s="64"/>
      <c r="BM254" s="64"/>
      <c r="BN254" s="64"/>
      <c r="BO254" s="64"/>
      <c r="BP254" s="64"/>
      <c r="BQ254" s="64"/>
      <c r="BR254" s="64"/>
      <c r="BS254" s="64"/>
      <c r="BT254" s="64"/>
      <c r="BU254" s="64"/>
      <c r="BV254" s="64"/>
      <c r="BW254" s="64"/>
      <c r="BX254" s="64"/>
      <c r="BY254" s="64"/>
      <c r="BZ254" s="64"/>
      <c r="CA254" s="64"/>
      <c r="CB254" s="64"/>
      <c r="CC254" s="64"/>
      <c r="CD254" s="64"/>
      <c r="CE254" s="64"/>
      <c r="CF254" s="64"/>
      <c r="CG254" s="64"/>
      <c r="CH254" s="64"/>
      <c r="CI254" s="64"/>
      <c r="CJ254" s="64"/>
      <c r="CK254" s="64"/>
      <c r="CL254" s="64"/>
      <c r="CM254" s="64"/>
      <c r="CN254" s="64"/>
      <c r="CO254" s="64"/>
      <c r="CP254" s="64"/>
    </row>
    <row r="255" spans="3:94" x14ac:dyDescent="0.2">
      <c r="C255" s="64"/>
      <c r="D255" s="142"/>
      <c r="E255" s="64"/>
      <c r="F255" s="64"/>
      <c r="G255" s="64"/>
      <c r="H255" s="64"/>
      <c r="I255" s="64"/>
      <c r="J255" s="64"/>
      <c r="K255" s="64"/>
      <c r="L255" s="65"/>
      <c r="M255" s="65"/>
      <c r="N255" s="65"/>
      <c r="O255" s="65"/>
      <c r="P255" s="65"/>
      <c r="Q255" s="65"/>
      <c r="R255" s="65"/>
      <c r="S255" s="65"/>
      <c r="T255" s="680"/>
      <c r="U255" s="680"/>
      <c r="V255" s="64"/>
      <c r="W255" s="64"/>
      <c r="X255" s="64"/>
      <c r="Y255" s="64"/>
      <c r="Z255" s="64"/>
      <c r="AA255" s="64"/>
      <c r="AB255" s="64"/>
      <c r="AC255" s="64"/>
      <c r="AD255" s="66"/>
      <c r="AE255" s="66"/>
      <c r="AF255" s="64"/>
      <c r="AG255" s="64"/>
      <c r="AH255" s="64"/>
      <c r="AI255" s="64"/>
      <c r="AJ255" s="64"/>
      <c r="AK255" s="64"/>
      <c r="AL255" s="64"/>
      <c r="AM255" s="64"/>
      <c r="AN255" s="64"/>
      <c r="AO255" s="64"/>
      <c r="AP255" s="64"/>
      <c r="AQ255" s="64"/>
      <c r="AR255" s="64"/>
      <c r="AS255" s="64"/>
      <c r="AT255" s="327"/>
      <c r="AU255" s="327"/>
      <c r="AV255" s="327"/>
      <c r="AW255" s="64"/>
      <c r="AX255" s="64"/>
      <c r="AY255" s="64"/>
      <c r="AZ255" s="64"/>
      <c r="BA255" s="64"/>
      <c r="BB255" s="64"/>
      <c r="BC255" s="64"/>
      <c r="BD255" s="64"/>
      <c r="BE255" s="64"/>
      <c r="BF255" s="64"/>
      <c r="BG255" s="64"/>
      <c r="BH255" s="246"/>
      <c r="BI255" s="64"/>
      <c r="BJ255" s="64"/>
      <c r="BK255" s="64"/>
      <c r="BL255" s="64"/>
      <c r="BM255" s="64"/>
      <c r="BN255" s="64"/>
      <c r="BO255" s="64"/>
      <c r="BP255" s="64"/>
      <c r="BQ255" s="64"/>
      <c r="BR255" s="64"/>
      <c r="BS255" s="64"/>
      <c r="BT255" s="64"/>
      <c r="BU255" s="64"/>
      <c r="BV255" s="64"/>
      <c r="BW255" s="64"/>
      <c r="BX255" s="64"/>
      <c r="BY255" s="64"/>
      <c r="BZ255" s="64"/>
      <c r="CA255" s="64"/>
      <c r="CB255" s="64"/>
      <c r="CC255" s="64"/>
      <c r="CD255" s="64"/>
      <c r="CE255" s="64"/>
      <c r="CF255" s="64"/>
      <c r="CG255" s="64"/>
      <c r="CH255" s="64"/>
      <c r="CI255" s="64"/>
      <c r="CJ255" s="64"/>
      <c r="CK255" s="64"/>
      <c r="CL255" s="64"/>
      <c r="CM255" s="64"/>
      <c r="CN255" s="64"/>
      <c r="CO255" s="64"/>
      <c r="CP255" s="64"/>
    </row>
    <row r="256" spans="3:94" x14ac:dyDescent="0.2">
      <c r="C256" s="64"/>
      <c r="D256" s="142"/>
      <c r="E256" s="64"/>
      <c r="F256" s="64"/>
      <c r="G256" s="64"/>
      <c r="H256" s="64"/>
      <c r="I256" s="64"/>
      <c r="J256" s="64"/>
      <c r="K256" s="64"/>
      <c r="L256" s="65"/>
      <c r="M256" s="65"/>
      <c r="N256" s="65"/>
      <c r="O256" s="65"/>
      <c r="P256" s="65"/>
      <c r="Q256" s="65"/>
      <c r="R256" s="65"/>
      <c r="S256" s="65"/>
      <c r="T256" s="680"/>
      <c r="U256" s="680"/>
      <c r="V256" s="64"/>
      <c r="W256" s="64"/>
      <c r="X256" s="64"/>
      <c r="Y256" s="64"/>
      <c r="Z256" s="64"/>
      <c r="AA256" s="64"/>
      <c r="AB256" s="64"/>
      <c r="AC256" s="64"/>
      <c r="AD256" s="66"/>
      <c r="AE256" s="66"/>
      <c r="AF256" s="64"/>
      <c r="AG256" s="64"/>
      <c r="AH256" s="64"/>
      <c r="AI256" s="64"/>
      <c r="AJ256" s="64"/>
      <c r="AK256" s="64"/>
      <c r="AL256" s="64"/>
      <c r="AM256" s="64"/>
      <c r="AN256" s="64"/>
      <c r="AO256" s="64"/>
      <c r="AP256" s="64"/>
      <c r="AQ256" s="64"/>
      <c r="AR256" s="64"/>
      <c r="AS256" s="64"/>
      <c r="AT256" s="327"/>
      <c r="AU256" s="327"/>
      <c r="AV256" s="327"/>
      <c r="AW256" s="64"/>
      <c r="AX256" s="64"/>
      <c r="AY256" s="64"/>
      <c r="AZ256" s="64"/>
      <c r="BA256" s="64"/>
      <c r="BB256" s="64"/>
      <c r="BC256" s="64"/>
      <c r="BD256" s="64"/>
      <c r="BE256" s="64"/>
      <c r="BF256" s="64"/>
      <c r="BG256" s="64"/>
      <c r="BH256" s="246"/>
      <c r="BI256" s="64"/>
      <c r="BJ256" s="64"/>
      <c r="BK256" s="64"/>
      <c r="BL256" s="64"/>
      <c r="BM256" s="64"/>
      <c r="BN256" s="64"/>
      <c r="BO256" s="64"/>
      <c r="BP256" s="64"/>
      <c r="BQ256" s="64"/>
      <c r="BR256" s="64"/>
      <c r="BS256" s="64"/>
      <c r="BT256" s="64"/>
      <c r="BU256" s="64"/>
      <c r="BV256" s="64"/>
      <c r="BW256" s="64"/>
      <c r="BX256" s="64"/>
      <c r="BY256" s="64"/>
      <c r="BZ256" s="64"/>
      <c r="CA256" s="64"/>
      <c r="CB256" s="64"/>
      <c r="CC256" s="64"/>
      <c r="CD256" s="64"/>
      <c r="CE256" s="64"/>
      <c r="CF256" s="64"/>
      <c r="CG256" s="64"/>
      <c r="CH256" s="64"/>
      <c r="CI256" s="64"/>
      <c r="CJ256" s="64"/>
      <c r="CK256" s="64"/>
      <c r="CL256" s="64"/>
      <c r="CM256" s="64"/>
      <c r="CN256" s="64"/>
      <c r="CO256" s="64"/>
      <c r="CP256" s="64"/>
    </row>
    <row r="257" spans="3:94" x14ac:dyDescent="0.2">
      <c r="C257" s="64"/>
      <c r="D257" s="142"/>
      <c r="E257" s="64"/>
      <c r="F257" s="64"/>
      <c r="G257" s="64"/>
      <c r="H257" s="64"/>
      <c r="I257" s="64"/>
      <c r="J257" s="64"/>
      <c r="K257" s="64"/>
      <c r="L257" s="65"/>
      <c r="M257" s="65"/>
      <c r="N257" s="65"/>
      <c r="O257" s="65"/>
      <c r="P257" s="65"/>
      <c r="Q257" s="65"/>
      <c r="R257" s="65"/>
      <c r="S257" s="65"/>
      <c r="T257" s="680"/>
      <c r="U257" s="680"/>
      <c r="V257" s="64"/>
      <c r="W257" s="64"/>
      <c r="X257" s="64"/>
      <c r="Y257" s="64"/>
      <c r="Z257" s="64"/>
      <c r="AA257" s="64"/>
      <c r="AB257" s="64"/>
      <c r="AC257" s="64"/>
      <c r="AD257" s="66"/>
      <c r="AE257" s="66"/>
      <c r="AF257" s="64"/>
      <c r="AG257" s="64"/>
      <c r="AH257" s="64"/>
      <c r="AI257" s="64"/>
      <c r="AJ257" s="64"/>
      <c r="AK257" s="64"/>
      <c r="AL257" s="64"/>
      <c r="AM257" s="64"/>
      <c r="AN257" s="64"/>
      <c r="AO257" s="64"/>
      <c r="AP257" s="64"/>
      <c r="AQ257" s="64"/>
      <c r="AR257" s="64"/>
      <c r="AS257" s="64"/>
      <c r="AT257" s="327"/>
      <c r="AU257" s="327"/>
      <c r="AV257" s="327"/>
      <c r="AW257" s="64"/>
      <c r="AX257" s="64"/>
      <c r="AY257" s="64"/>
      <c r="AZ257" s="64"/>
      <c r="BA257" s="64"/>
      <c r="BB257" s="64"/>
      <c r="BC257" s="64"/>
      <c r="BD257" s="64"/>
      <c r="BE257" s="64"/>
      <c r="BF257" s="64"/>
      <c r="BG257" s="64"/>
      <c r="BH257" s="246"/>
      <c r="BI257" s="64"/>
      <c r="BJ257" s="64"/>
      <c r="BK257" s="64"/>
      <c r="BL257" s="64"/>
      <c r="BM257" s="64"/>
      <c r="BN257" s="64"/>
      <c r="BO257" s="64"/>
      <c r="BP257" s="64"/>
      <c r="BQ257" s="64"/>
      <c r="BR257" s="64"/>
      <c r="BS257" s="64"/>
      <c r="BT257" s="64"/>
      <c r="BU257" s="64"/>
      <c r="BV257" s="64"/>
      <c r="BW257" s="64"/>
      <c r="BX257" s="64"/>
      <c r="BY257" s="64"/>
      <c r="BZ257" s="64"/>
      <c r="CA257" s="64"/>
      <c r="CB257" s="64"/>
      <c r="CC257" s="64"/>
      <c r="CD257" s="64"/>
      <c r="CE257" s="64"/>
      <c r="CF257" s="64"/>
      <c r="CG257" s="64"/>
      <c r="CH257" s="64"/>
      <c r="CI257" s="64"/>
      <c r="CJ257" s="64"/>
      <c r="CK257" s="64"/>
      <c r="CL257" s="64"/>
      <c r="CM257" s="64"/>
      <c r="CN257" s="64"/>
      <c r="CO257" s="64"/>
      <c r="CP257" s="64"/>
    </row>
    <row r="258" spans="3:94" x14ac:dyDescent="0.2">
      <c r="C258" s="64"/>
      <c r="D258" s="142"/>
      <c r="E258" s="64"/>
      <c r="F258" s="64"/>
      <c r="G258" s="64"/>
      <c r="H258" s="64"/>
      <c r="I258" s="64"/>
      <c r="J258" s="64"/>
      <c r="K258" s="64"/>
      <c r="L258" s="65"/>
      <c r="M258" s="65"/>
      <c r="N258" s="65"/>
      <c r="O258" s="65"/>
      <c r="P258" s="65"/>
      <c r="Q258" s="65"/>
      <c r="R258" s="65"/>
      <c r="S258" s="65"/>
      <c r="T258" s="680"/>
      <c r="U258" s="680"/>
      <c r="V258" s="64"/>
      <c r="W258" s="64"/>
      <c r="X258" s="64"/>
      <c r="Y258" s="64"/>
      <c r="Z258" s="64"/>
      <c r="AA258" s="64"/>
      <c r="AB258" s="64"/>
      <c r="AC258" s="64"/>
      <c r="AD258" s="66"/>
      <c r="AE258" s="66"/>
      <c r="AF258" s="64"/>
      <c r="AG258" s="64"/>
      <c r="AH258" s="64"/>
      <c r="AI258" s="64"/>
      <c r="AJ258" s="64"/>
      <c r="AK258" s="64"/>
      <c r="AL258" s="64"/>
      <c r="AM258" s="64"/>
      <c r="AN258" s="64"/>
      <c r="AO258" s="64"/>
      <c r="AP258" s="64"/>
      <c r="AQ258" s="64"/>
      <c r="AR258" s="64"/>
      <c r="AS258" s="64"/>
      <c r="AT258" s="327"/>
      <c r="AU258" s="327"/>
      <c r="AV258" s="327"/>
      <c r="AW258" s="64"/>
      <c r="AX258" s="64"/>
      <c r="AY258" s="64"/>
      <c r="AZ258" s="64"/>
      <c r="BA258" s="64"/>
      <c r="BB258" s="64"/>
      <c r="BC258" s="64"/>
      <c r="BD258" s="64"/>
      <c r="BE258" s="64"/>
      <c r="BF258" s="64"/>
      <c r="BG258" s="64"/>
      <c r="BH258" s="246"/>
      <c r="BI258" s="64"/>
      <c r="BJ258" s="64"/>
      <c r="BK258" s="64"/>
      <c r="BL258" s="64"/>
      <c r="BM258" s="64"/>
      <c r="BN258" s="64"/>
      <c r="BO258" s="64"/>
      <c r="BP258" s="64"/>
      <c r="BQ258" s="64"/>
      <c r="BR258" s="64"/>
      <c r="BS258" s="64"/>
      <c r="BT258" s="64"/>
      <c r="BU258" s="64"/>
      <c r="BV258" s="64"/>
      <c r="BW258" s="64"/>
      <c r="BX258" s="64"/>
      <c r="BY258" s="64"/>
      <c r="BZ258" s="64"/>
      <c r="CA258" s="64"/>
      <c r="CB258" s="64"/>
      <c r="CC258" s="64"/>
      <c r="CD258" s="64"/>
      <c r="CE258" s="64"/>
      <c r="CF258" s="64"/>
      <c r="CG258" s="64"/>
      <c r="CH258" s="64"/>
      <c r="CI258" s="64"/>
      <c r="CJ258" s="64"/>
      <c r="CK258" s="64"/>
      <c r="CL258" s="64"/>
      <c r="CM258" s="64"/>
      <c r="CN258" s="64"/>
      <c r="CO258" s="64"/>
      <c r="CP258" s="64"/>
    </row>
    <row r="259" spans="3:94" x14ac:dyDescent="0.2">
      <c r="C259" s="64"/>
      <c r="D259" s="142"/>
      <c r="E259" s="64"/>
      <c r="F259" s="64"/>
      <c r="G259" s="64"/>
      <c r="H259" s="64"/>
      <c r="I259" s="64"/>
      <c r="J259" s="64"/>
      <c r="K259" s="64"/>
      <c r="L259" s="65"/>
      <c r="M259" s="65"/>
      <c r="N259" s="65"/>
      <c r="O259" s="65"/>
      <c r="P259" s="65"/>
      <c r="Q259" s="65"/>
      <c r="R259" s="65"/>
      <c r="S259" s="65"/>
      <c r="T259" s="680"/>
      <c r="U259" s="680"/>
      <c r="V259" s="64"/>
      <c r="W259" s="64"/>
      <c r="X259" s="64"/>
      <c r="Y259" s="64"/>
      <c r="Z259" s="64"/>
      <c r="AA259" s="64"/>
      <c r="AB259" s="64"/>
      <c r="AC259" s="64"/>
      <c r="AD259" s="66"/>
      <c r="AE259" s="66"/>
      <c r="AF259" s="64"/>
      <c r="AG259" s="64"/>
      <c r="AH259" s="64"/>
      <c r="AI259" s="64"/>
      <c r="AJ259" s="64"/>
      <c r="AK259" s="64"/>
      <c r="AL259" s="64"/>
      <c r="AM259" s="64"/>
      <c r="AN259" s="64"/>
      <c r="AO259" s="64"/>
      <c r="AP259" s="64"/>
      <c r="AQ259" s="64"/>
      <c r="AR259" s="64"/>
      <c r="AS259" s="64"/>
      <c r="AT259" s="327"/>
      <c r="AU259" s="327"/>
      <c r="AV259" s="327"/>
      <c r="AW259" s="64"/>
      <c r="AX259" s="64"/>
      <c r="AY259" s="64"/>
      <c r="AZ259" s="64"/>
      <c r="BA259" s="64"/>
      <c r="BB259" s="64"/>
      <c r="BC259" s="64"/>
      <c r="BD259" s="64"/>
      <c r="BE259" s="64"/>
      <c r="BF259" s="64"/>
      <c r="BG259" s="64"/>
      <c r="BH259" s="246"/>
      <c r="BI259" s="64"/>
      <c r="BJ259" s="64"/>
      <c r="BK259" s="64"/>
      <c r="BL259" s="64"/>
      <c r="BM259" s="64"/>
      <c r="BN259" s="64"/>
      <c r="BO259" s="64"/>
      <c r="BP259" s="64"/>
      <c r="BQ259" s="64"/>
      <c r="BR259" s="64"/>
      <c r="BS259" s="64"/>
      <c r="BT259" s="64"/>
      <c r="BU259" s="64"/>
      <c r="BV259" s="64"/>
      <c r="BW259" s="64"/>
      <c r="BX259" s="64"/>
      <c r="BY259" s="64"/>
      <c r="BZ259" s="64"/>
      <c r="CA259" s="64"/>
      <c r="CB259" s="64"/>
      <c r="CC259" s="64"/>
      <c r="CD259" s="64"/>
      <c r="CE259" s="64"/>
      <c r="CF259" s="64"/>
      <c r="CG259" s="64"/>
      <c r="CH259" s="64"/>
      <c r="CI259" s="64"/>
      <c r="CJ259" s="64"/>
      <c r="CK259" s="64"/>
      <c r="CL259" s="64"/>
      <c r="CM259" s="64"/>
      <c r="CN259" s="64"/>
      <c r="CO259" s="64"/>
      <c r="CP259" s="64"/>
    </row>
  </sheetData>
  <sheetProtection password="EFF1" sheet="1" objects="1" scenarios="1" selectLockedCells="1" autoFilter="0"/>
  <autoFilter ref="C23:C123">
    <filterColumn colId="0">
      <filters>
        <filter val="10"/>
      </filters>
    </filterColumn>
  </autoFilter>
  <mergeCells count="84">
    <mergeCell ref="CE20:CE23"/>
    <mergeCell ref="AZ22:AZ23"/>
    <mergeCell ref="BI20:BI23"/>
    <mergeCell ref="CB20:CB23"/>
    <mergeCell ref="BD22:BD23"/>
    <mergeCell ref="BE22:BE23"/>
    <mergeCell ref="BH20:BH23"/>
    <mergeCell ref="BJ20:BJ23"/>
    <mergeCell ref="BG20:BG23"/>
    <mergeCell ref="CD20:CD23"/>
    <mergeCell ref="BK22:BK23"/>
    <mergeCell ref="CC20:CC23"/>
    <mergeCell ref="AZ21:BC21"/>
    <mergeCell ref="BA22:BA23"/>
    <mergeCell ref="BF22:BF23"/>
    <mergeCell ref="BD21:BF21"/>
    <mergeCell ref="CX135:CY135"/>
    <mergeCell ref="CR135:CT135"/>
    <mergeCell ref="CF20:CF23"/>
    <mergeCell ref="CG20:CG23"/>
    <mergeCell ref="CJ20:CJ23"/>
    <mergeCell ref="CH20:CH23"/>
    <mergeCell ref="CI20:CI23"/>
    <mergeCell ref="CU135:CW135"/>
    <mergeCell ref="G128:Q128"/>
    <mergeCell ref="AH20:AH23"/>
    <mergeCell ref="AA20:AA23"/>
    <mergeCell ref="AB20:AB23"/>
    <mergeCell ref="Y20:Y23"/>
    <mergeCell ref="Z20:Z23"/>
    <mergeCell ref="AC20:AC23"/>
    <mergeCell ref="C127:S127"/>
    <mergeCell ref="N22:N23"/>
    <mergeCell ref="E20:E22"/>
    <mergeCell ref="F20:F22"/>
    <mergeCell ref="G20:G22"/>
    <mergeCell ref="M22:M23"/>
    <mergeCell ref="J20:K23"/>
    <mergeCell ref="M21:N21"/>
    <mergeCell ref="U21:U23"/>
    <mergeCell ref="AS22:AS23"/>
    <mergeCell ref="AL20:AL23"/>
    <mergeCell ref="AN20:AN23"/>
    <mergeCell ref="V20:V23"/>
    <mergeCell ref="X20:X23"/>
    <mergeCell ref="AF20:AF23"/>
    <mergeCell ref="AE20:AE23"/>
    <mergeCell ref="AG20:AG23"/>
    <mergeCell ref="AD20:AD23"/>
    <mergeCell ref="W20:W23"/>
    <mergeCell ref="E11:N11"/>
    <mergeCell ref="Q21:R21"/>
    <mergeCell ref="L20:O20"/>
    <mergeCell ref="O21:O23"/>
    <mergeCell ref="P20:S20"/>
    <mergeCell ref="S21:S23"/>
    <mergeCell ref="Q22:Q23"/>
    <mergeCell ref="P21:P23"/>
    <mergeCell ref="R22:R23"/>
    <mergeCell ref="L21:L23"/>
    <mergeCell ref="H20:H22"/>
    <mergeCell ref="I20:I22"/>
    <mergeCell ref="AY20:BF20"/>
    <mergeCell ref="BB22:BB23"/>
    <mergeCell ref="AY22:AY23"/>
    <mergeCell ref="BC22:BC23"/>
    <mergeCell ref="AW24:AW123"/>
    <mergeCell ref="AX24:AX123"/>
    <mergeCell ref="T20:U20"/>
    <mergeCell ref="T21:T23"/>
    <mergeCell ref="AV20:AV23"/>
    <mergeCell ref="AW20:AW23"/>
    <mergeCell ref="AX20:AX23"/>
    <mergeCell ref="AU20:AU23"/>
    <mergeCell ref="AR22:AR23"/>
    <mergeCell ref="AT20:AT23"/>
    <mergeCell ref="AP20:AP23"/>
    <mergeCell ref="AQ20:AQ23"/>
    <mergeCell ref="AR20:AS21"/>
    <mergeCell ref="AJ20:AJ23"/>
    <mergeCell ref="AI20:AI23"/>
    <mergeCell ref="AK20:AK23"/>
    <mergeCell ref="AO20:AO23"/>
    <mergeCell ref="AM20:AM23"/>
  </mergeCells>
  <phoneticPr fontId="3" type="noConversion"/>
  <conditionalFormatting sqref="S134">
    <cfRule type="expression" dxfId="47" priority="36" stopIfTrue="1">
      <formula>$AH$25</formula>
    </cfRule>
  </conditionalFormatting>
  <conditionalFormatting sqref="U127">
    <cfRule type="expression" dxfId="46" priority="37" stopIfTrue="1">
      <formula>AND(P161,$L$190&gt;0,$T$186=TRUE)</formula>
    </cfRule>
    <cfRule type="expression" dxfId="45" priority="38" stopIfTrue="1">
      <formula>AND($L$190&gt;0,$T$189=TRUE,P161)</formula>
    </cfRule>
    <cfRule type="expression" dxfId="44" priority="39" stopIfTrue="1">
      <formula>($L$190=0)</formula>
    </cfRule>
  </conditionalFormatting>
  <conditionalFormatting sqref="K126">
    <cfRule type="cellIs" dxfId="43" priority="40" stopIfTrue="1" operator="equal">
      <formula>$K$172</formula>
    </cfRule>
  </conditionalFormatting>
  <conditionalFormatting sqref="C20:D23">
    <cfRule type="expression" dxfId="42" priority="50" stopIfTrue="1">
      <formula>RowsPreferredOne&lt;&gt;RowsShownOne</formula>
    </cfRule>
  </conditionalFormatting>
  <conditionalFormatting sqref="E23">
    <cfRule type="expression" dxfId="41" priority="53" stopIfTrue="1">
      <formula>$Q$149</formula>
    </cfRule>
    <cfRule type="expression" dxfId="40" priority="54" stopIfTrue="1">
      <formula>NOT($Q$149)</formula>
    </cfRule>
  </conditionalFormatting>
  <conditionalFormatting sqref="F23">
    <cfRule type="expression" dxfId="39" priority="55" stopIfTrue="1">
      <formula>$Q$149</formula>
    </cfRule>
    <cfRule type="expression" dxfId="38" priority="56" stopIfTrue="1">
      <formula>NOT($Q$149)</formula>
    </cfRule>
  </conditionalFormatting>
  <conditionalFormatting sqref="G23">
    <cfRule type="expression" dxfId="37" priority="57" stopIfTrue="1">
      <formula>$Q$149</formula>
    </cfRule>
    <cfRule type="expression" dxfId="36" priority="58" stopIfTrue="1">
      <formula>NOT($Q$149)</formula>
    </cfRule>
  </conditionalFormatting>
  <conditionalFormatting sqref="Q18:U18">
    <cfRule type="expression" dxfId="35" priority="339" stopIfTrue="1">
      <formula>$P$18&lt;&gt;""</formula>
    </cfRule>
  </conditionalFormatting>
  <conditionalFormatting sqref="T125">
    <cfRule type="expression" dxfId="34" priority="25" stopIfTrue="1">
      <formula>AND(P161,$L$190&gt;0,$T$186=TRUE)</formula>
    </cfRule>
    <cfRule type="expression" dxfId="33" priority="26" stopIfTrue="1">
      <formula>AND($L$190&gt;0,$T$189=TRUE,P161)</formula>
    </cfRule>
  </conditionalFormatting>
  <conditionalFormatting sqref="U24:U123">
    <cfRule type="expression" dxfId="32" priority="33" stopIfTrue="1">
      <formula>BD24</formula>
    </cfRule>
    <cfRule type="expression" dxfId="31" priority="34" stopIfTrue="1">
      <formula>BE24</formula>
    </cfRule>
    <cfRule type="expression" dxfId="30" priority="35" stopIfTrue="1">
      <formula>BF24</formula>
    </cfRule>
  </conditionalFormatting>
  <conditionalFormatting sqref="G24:G123">
    <cfRule type="expression" dxfId="29" priority="23">
      <formula>G24&lt;2*PI()*(F24/PI())^0.5</formula>
    </cfRule>
  </conditionalFormatting>
  <conditionalFormatting sqref="T24:T123">
    <cfRule type="expression" dxfId="28" priority="369" stopIfTrue="1">
      <formula>BA24</formula>
    </cfRule>
    <cfRule type="expression" dxfId="27" priority="370" stopIfTrue="1">
      <formula>BB24</formula>
    </cfRule>
    <cfRule type="expression" dxfId="26" priority="371" stopIfTrue="1">
      <formula>BC24</formula>
    </cfRule>
    <cfRule type="expression" dxfId="25" priority="372" stopIfTrue="1">
      <formula>AZ24</formula>
    </cfRule>
    <cfRule type="expression" dxfId="24" priority="373" stopIfTrue="1">
      <formula>BF24</formula>
    </cfRule>
  </conditionalFormatting>
  <conditionalFormatting sqref="S24:S123">
    <cfRule type="expression" dxfId="23" priority="15" stopIfTrue="1">
      <formula>OR(AND(P24&lt;&gt;DynamicDim,S24&gt;0),AND(P24=DynamicDim,S24=0))</formula>
    </cfRule>
    <cfRule type="expression" dxfId="22" priority="20" stopIfTrue="1">
      <formula>$P24=DynamicdimmingJ</formula>
    </cfRule>
  </conditionalFormatting>
  <conditionalFormatting sqref="L24:L123">
    <cfRule type="expression" dxfId="21" priority="18">
      <formula>OR(DB24&lt;&gt;"OK",DC24&lt;&gt;"OK")</formula>
    </cfRule>
  </conditionalFormatting>
  <conditionalFormatting sqref="O24:O123">
    <cfRule type="expression" dxfId="20" priority="17">
      <formula>OR(AND(L24&lt;&gt;DynamicDim,O24&gt;0),AND(L24=DynamicDim,O24=0))</formula>
    </cfRule>
    <cfRule type="expression" dxfId="19" priority="42" stopIfTrue="1">
      <formula>$L24=DynamicDim</formula>
    </cfRule>
  </conditionalFormatting>
  <conditionalFormatting sqref="P24:P123">
    <cfRule type="expression" dxfId="18" priority="16">
      <formula>OR(DJ24&lt;&gt;"OK",DK24&lt;&gt;"OK")</formula>
    </cfRule>
  </conditionalFormatting>
  <conditionalFormatting sqref="Q11:U11">
    <cfRule type="expression" dxfId="17" priority="11" stopIfTrue="1">
      <formula>$Q$11&lt;&gt;""</formula>
    </cfRule>
  </conditionalFormatting>
  <conditionalFormatting sqref="J18">
    <cfRule type="expression" dxfId="16" priority="374" stopIfTrue="1">
      <formula>$BN$16&gt;$BN$21</formula>
    </cfRule>
    <cfRule type="expression" dxfId="15" priority="375" stopIfTrue="1">
      <formula>$BN$16=$BN$21</formula>
    </cfRule>
    <cfRule type="expression" dxfId="14" priority="376" stopIfTrue="1">
      <formula>$BN$16&lt;$BN$21</formula>
    </cfRule>
  </conditionalFormatting>
  <conditionalFormatting sqref="D24:D123">
    <cfRule type="expression" dxfId="13" priority="10">
      <formula>ISBLANK(E24)</formula>
    </cfRule>
  </conditionalFormatting>
  <conditionalFormatting sqref="I18">
    <cfRule type="cellIs" dxfId="12" priority="9" operator="lessThan">
      <formula>RowsFilledOne</formula>
    </cfRule>
  </conditionalFormatting>
  <conditionalFormatting sqref="T20:U23">
    <cfRule type="expression" dxfId="11" priority="5" stopIfTrue="1">
      <formula>$Q$159="Green"</formula>
    </cfRule>
    <cfRule type="expression" dxfId="10" priority="6" stopIfTrue="1">
      <formula>$Q$160="Red"</formula>
    </cfRule>
  </conditionalFormatting>
  <conditionalFormatting sqref="M24:M123">
    <cfRule type="expression" dxfId="9" priority="19" stopIfTrue="1">
      <formula>AND(OR(L24=FixedDim,L24=ManualDime,L24=ManualDimf,L24=ProgDim),M24&gt;=0.75,M24&lt;1)</formula>
    </cfRule>
    <cfRule type="expression" dxfId="8" priority="41" stopIfTrue="1">
      <formula>OR(AND(OR(L24=FixedDim,L24=ManualDime,L24=ManualDimf,L24=ProgDim),M24=0),AND(OR(L24&lt;&gt;FixedDim,L24&lt;&gt;ManualDime,L24&lt;&gt;ManualDimf,L24&lt;&gt;ProgDim),M24&gt;0))</formula>
    </cfRule>
  </conditionalFormatting>
  <conditionalFormatting sqref="N24:N123">
    <cfRule type="expression" dxfId="7" priority="3">
      <formula>AND(L24=FixedDim,M24&gt;0, M24&lt;1, N24&gt;0)</formula>
    </cfRule>
    <cfRule type="expression" dxfId="6" priority="4">
      <formula>OR(AND(M24&gt;0,$L24=FixedDim),AND(L24=FixedDim,M24=0))</formula>
    </cfRule>
  </conditionalFormatting>
  <conditionalFormatting sqref="Q24:Q123">
    <cfRule type="expression" dxfId="5" priority="14" stopIfTrue="1">
      <formula>AND(OR(P24=FixedDim,P24=ManualDime,P24=ManualDimf,P24=ProgDim),Q24&gt;=0.75,Q24&lt;1)</formula>
    </cfRule>
    <cfRule type="expression" dxfId="4" priority="21" stopIfTrue="1">
      <formula>OR(AND(OR(P24=FixedDim,P24=ManualDime,P24=ManualDimf,P24=ProgDim),Q24=0),AND(OR(P24&lt;&gt;FixedDim,P24&lt;&gt;ManualDime,P24&lt;&gt;ManualDimf,P24&lt;&gt;ProgDim),Q24&gt;0))</formula>
    </cfRule>
  </conditionalFormatting>
  <conditionalFormatting sqref="R24:R123">
    <cfRule type="expression" dxfId="3" priority="1">
      <formula>AND(P24=FixedDim,Q24&gt;0, Q24&lt;1, R24&gt;0)</formula>
    </cfRule>
    <cfRule type="expression" dxfId="2" priority="2">
      <formula>OR(AND(Q24&lt;1,$P24=FixedDim),AND($P24=FixedDim,Q24=0))</formula>
    </cfRule>
  </conditionalFormatting>
  <dataValidations xWindow="475" yWindow="396" count="23">
    <dataValidation type="custom" operator="lessThan" showInputMessage="1" showErrorMessage="1" errorTitle="Invalid dimmer setting %" error="Adjustment Factor '(k) Fixed dimming' must be selected to use this cell._x000a_'% of floor area controlled' must be entered at left and value here must be less than 95%._x000a__x000a_Click Cancel and start again. (Do NOT click Retry.) _x000a_" promptTitle="Dimmed % of full power " prompt="Applies  only when the Adjustment Factor '(k) Fixed dimming' has been selected (at left). _x000a_Enter the % of full power to which the dimmer is set. (No benefit unless % is less than 95%.)_x000a__x000a_For all other Adjustment Factors, disregard this cell." sqref="N24:N123 R24:R123">
      <formula1>AND(L24=FixedDim,M24&gt;=0.75,N24&lt;0.95)</formula1>
    </dataValidation>
    <dataValidation type="custom" errorStyle="warning" allowBlank="1" showInputMessage="1" showErrorMessage="1" errorTitle="Perimeter of the space" error="The input enter for the perimeter of space is greater than the floor area of the space. Please note that there are only a few situations where this can occur." sqref="G124:G125">
      <formula1>G124&lt;F124</formula1>
    </dataValidation>
    <dataValidation type="custom" errorStyle="warning" allowBlank="1" showInputMessage="1" showErrorMessage="1" errorTitle="Perimeter of the space" error="The attempted input is less than the smallest feasible perimeterfor the nominated area. It is very unlikely to be correct." prompt="Perimeter of the enclosed space at floor level" sqref="G24:G123">
      <formula1>G24&gt;=2*PI()*(F24/PI())^0.5</formula1>
    </dataValidation>
    <dataValidation type="custom" operator="greaterThanOrEqual" showInputMessage="1" showErrorMessage="1" errorTitle="Invalid % of floor area" error="Adjustment Factors (e), (g) or (k) must be selected to use this cell._x000a_At least 75% of the floor area must be controlled by dimmers to use this Adjustment Factor._x000a__x000a_Click Cancel and start again. (Do NOT click Retry.)" promptTitle="% of floor area dimmed" prompt="Applies only when the Adjustment Factors '(e) Manual Dimming', '(g) Programmable Dimming' or '(k) Fixed dimming' is selected (at left) and where at least 75% of the floor area is controlled by fixed dimmers." sqref="Q24:Q123">
      <formula1>IF(OR(P24=FixedDim, P24=ManualDime, P24=ManualDimf, P24=ProgDim),AND(Q24&gt;=0.75,Q24&lt;=1),"")</formula1>
    </dataValidation>
    <dataValidation type="custom" operator="greaterThanOrEqual" showInputMessage="1" showErrorMessage="1" errorTitle="Invalid Factor" error="Adjustment Factor &quot;(j) Additional lumen depreciation factor&quot; must be selected at left to use this cell._x000a_Design Lumen Depreciation Factor must be at least 0.8 and less than 1." promptTitle="Design Lumen Depreciation Factor" prompt="Applies only when '(j) Additional lumen depreciation factor' has been selected at left.  The factor cannot be less than 0.9 for fluorescent lights or less than 0.8 for high pressure discharge lights." sqref="O24:O123 S24:S123">
      <formula1>AND(L24=DynamicDim,O24&gt;=0.8,O24&lt;1)</formula1>
    </dataValidation>
    <dataValidation type="list" allowBlank="1" showInputMessage="1" showErrorMessage="1" sqref="P11">
      <formula1>$X$153:$X$162</formula1>
    </dataValidation>
    <dataValidation type="list" allowBlank="1" showInputMessage="1" showErrorMessage="1" sqref="CO135:CX135 CI135:CJ135">
      <formula1>$CL$134:$CL$178</formula1>
    </dataValidation>
    <dataValidation allowBlank="1" showInputMessage="1" showErrorMessage="1" promptTitle="Fixed Dimming Percentage" prompt="If the Fixed dimming illumination power density adjustment factor is used enter the percentage of full power to which the dimmer is set. For all other adjustment factors disregard this column." sqref="R128:R131"/>
    <dataValidation type="decimal" operator="greaterThanOrEqual" allowBlank="1" showInputMessage="1" showErrorMessage="1" errorTitle="Design Lumen Depreciation Factor" error="Design Lumen Depreciation Factor must be above 0.8." promptTitle="Design Lumen Depreciation Factor" prompt="If a Dynamic dimming system is designed to have a design lumen depreciation factor above the default settings. I.e 0.8 or 0.9 (Refer to Table J6.2c for more details). Enter the design lumen depreciation factor in this column.  " sqref="S128:S131">
      <formula1>0.8</formula1>
    </dataValidation>
    <dataValidation type="whole" errorStyle="information" operator="lessThanOrEqual" allowBlank="1" showErrorMessage="1" errorTitle="Room Aspect Ratio" error="To use the Room Aspect Ratio adjustment factor enter values in the 'Perimeter of the space' and 'Floor to ceiling height' columns. Otherwise move to the 'Design Illumination Power Load' column." sqref="F24">
      <formula1>1</formula1>
    </dataValidation>
    <dataValidation operator="greaterThanOrEqual" showErrorMessage="1" errorTitle="Fixed Dimming Percentage" error="Adjustment Factor (l) Fixed dimming must be selected to use this cell._x000a_At least 75% of the floor area must be controlled by fixed dimmers for the application of this Adjustment Factor" promptTitle="Fixed Dimming Percentage" prompt="For the Fixed dimming adjustment factor select '(k) Fixed dimming' from the Adjustment Factor drop down menu then enter the percentage of floor area which is controled by the fixed dimmer." sqref="M124:M125"/>
    <dataValidation operator="lessThan" showErrorMessage="1" errorTitle="Fixed Dimming Percentage" error="Check the following inputs:_x000a_-Adjustment Factor (l) Fixed dimming must be selected to use this cell._x000a_-Floor area controlled is equal to or greater than 75%._x000a_-The percentage of power controlled is no greater than 95%. " promptTitle="Fixed Dimming Percentage" prompt="For the Fixed dimming adjustment factor select '(l) Fixed dimming' from the Adjustment Factor drop down menu then enter the percentage of full power to which the dimmer is set. For all other adjustment factors disregard this column." sqref="N124:N125"/>
    <dataValidation operator="greaterThanOrEqual" showErrorMessage="1" errorTitle="Design Lumen Depreciation Factor" error="Adjustment Factor (k) Additional lumen depreciation factor must be selected to use this cell._x000a_Design Lumen Depreciation Factor must be above 0.8 but not greater than 1" promptTitle="Design Lumen Depreciation Factor" prompt="If the design lumen depreciation factor is above the default settings. I.e 0.8 or 0.9 select '(k) Additional lumen depreciation factor' from the Adjustment factor drop down menu then enter the design lumen depreciation factor in this column." sqref="O124:O125 S124:S125"/>
    <dataValidation allowBlank="1" showErrorMessage="1" promptTitle="Adjustment Factor 2" prompt="If two illumination power density adjustment factors are used please ensure that the adjustment factors compliment each other. I.e not using two of the same adjustment factor." sqref="P124:P125"/>
    <dataValidation showErrorMessage="1" errorTitle="Fixed Dimming Percentage" error="Adjustment Factor (l) Fixed dimming must be selected to use this cell._x000a_At least 75% of the floor area must be controlled by fixed dimmers for the application of this Adjustment Factor" promptTitle="Fixed Dimming Percentage" prompt="For the Fixed dimming adjustment factor select '(l) Fixed dimming' from the Adjustment Factor drop down menu then enter the percentage of floor area which is controled by the fixed dimmer." sqref="Q124:Q125"/>
    <dataValidation operator="greaterThanOrEqual" showErrorMessage="1" errorTitle="Fixed Dimming Percentage" error="Check the following inputs:_x000a_-Adjustment Factor (l) Fixed dimming must be selected to use this cell._x000a_-Floor area controlled is equal to or greater than 75%._x000a_-The percentage of power controlled is no greater than 95%. " promptTitle="Fixed Dimming Percentage" prompt="For the Fixed dimming adjustment factor select '(l) Fixed dimming' from the Adjustment Factor drop down menu then enter the percentage of full power to which the dimmer is set. For all other adjustment factors disregard this column." sqref="R124:R125"/>
    <dataValidation type="list" allowBlank="1" showInputMessage="1" showErrorMessage="1" sqref="J24:J123">
      <formula1>ValidLocationsOne</formula1>
    </dataValidation>
    <dataValidation type="list" allowBlank="1" showInputMessage="1" showErrorMessage="1" sqref="K24:K125">
      <formula1>$G$134:$G$175</formula1>
    </dataValidation>
    <dataValidation type="whole" allowBlank="1" showErrorMessage="1" errorTitle="Unsuitable number" error="Enter a number no smaller than the number of rows with data already present and no larger than 100." sqref="I18">
      <formula1>RowsFilledOne</formula1>
      <formula2>100</formula2>
    </dataValidation>
    <dataValidation type="list" allowBlank="1" showInputMessage="1" showErrorMessage="1" sqref="L24:L123 P24:P123">
      <formula1>IF($J24=$G$140, ValidControlsAll,ValidControlsPart)</formula1>
    </dataValidation>
    <dataValidation type="whole" errorStyle="information" operator="lessThanOrEqual" allowBlank="1" errorTitle="Room Aspect Ratio" error="To use the Room Aspect Ratio adjustment factor enter values in the 'Perimeter of the space' and 'Floor to ceiling height' columns. Otherwise move to the 'Design Illumination Power Load' column." sqref="F25:F123">
      <formula1>1</formula1>
    </dataValidation>
    <dataValidation type="custom" operator="greaterThanOrEqual" showInputMessage="1" showErrorMessage="1" errorTitle="Invalid % of floor area" error="Adjustment Factor (e), (g) or (k)' must be selected to use this cell._x000a_At least 75% of the floor area must be controlled by dimmers to use this Adjustment Factor._x000a__x000a_Click Cancel and start again. (Do NOT click Retry.)" promptTitle="% of floor area dimmed" prompt="Applies only when the Adjustment Factors '(e) Manual Dimming','(g) Programmable Dimming' or '(k) Fixed dimming' is selected (at left) and where at least 75% of the floor area is controlled by fixed dimmers." sqref="M24">
      <formula1>IF(OR(L24=FixedDim,L24=ManualDime,L24=ManualDimf,L24=ProgDim),AND(M24&gt;=0.75,M24&lt;=1),"")</formula1>
    </dataValidation>
    <dataValidation type="custom" operator="greaterThanOrEqual" showErrorMessage="1" errorTitle="Invalid % of floor area" error="Adjustment Factor (e), (g) or (k)' must be selected to use this cell._x000a_At least 75% of the floor area must be controlled by dimmers to use this Adjustment Factor._x000a__x000a_Click Cancel and start again. (Do NOT click Retry.)" promptTitle="% of floor area dimmed" prompt="Applies only when the Adjustment Factors '(e) Manual Dimming','(g) Programmable Dimming' or '(k) Fixed dimming' is selected (at left) and where at least 75% of the floor area is controlled by fixed dimmers." sqref="M25:M123">
      <formula1>IF(OR(L25=FixedDim,L25=ManualDime,L25=ManualDimf,L25=ProgDim),AND(M25&gt;=0.75,M25&lt;=1),"")</formula1>
    </dataValidation>
  </dataValidations>
  <pageMargins left="0.74803149606299213" right="0.74803149606299213" top="0.98425196850393704" bottom="0.98425196850393704" header="0.51181102362204722" footer="0.51181102362204722"/>
  <pageSetup paperSize="9" scale="60" orientation="landscape" r:id="rId1"/>
  <headerFooter alignWithMargins="0"/>
  <ignoredErrors>
    <ignoredError sqref="DM24" formulaRange="1"/>
  </ignoredErrors>
  <drawing r:id="rId2"/>
  <legacyDrawing r:id="rId3"/>
  <picture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enableFormatConditionsCalculation="0"/>
  <dimension ref="B1:Y80"/>
  <sheetViews>
    <sheetView showGridLines="0" showRowColHeaders="0" topLeftCell="A7" zoomScale="90" zoomScaleNormal="90" workbookViewId="0">
      <selection activeCell="D9" sqref="D9:M11"/>
    </sheetView>
  </sheetViews>
  <sheetFormatPr defaultColWidth="8.85546875" defaultRowHeight="12.75" x14ac:dyDescent="0.2"/>
  <cols>
    <col min="2" max="2" width="10.7109375" customWidth="1"/>
    <col min="3" max="3" width="18.42578125" customWidth="1"/>
    <col min="4" max="4" width="4" customWidth="1"/>
    <col min="12" max="12" width="14.140625" customWidth="1"/>
    <col min="13" max="13" width="13.7109375" customWidth="1"/>
    <col min="14" max="14" width="17.140625" customWidth="1"/>
    <col min="16" max="16" width="5" hidden="1" customWidth="1"/>
    <col min="17" max="17" width="5" style="580" hidden="1" customWidth="1"/>
    <col min="18" max="18" width="35.5703125" hidden="1" customWidth="1"/>
    <col min="19" max="19" width="6.85546875" hidden="1" customWidth="1"/>
    <col min="20" max="20" width="8.85546875" hidden="1" customWidth="1"/>
    <col min="21" max="21" width="40.7109375" hidden="1" customWidth="1"/>
    <col min="22" max="22" width="31.5703125" hidden="1" customWidth="1"/>
    <col min="23" max="23" width="11.5703125" hidden="1" customWidth="1"/>
    <col min="24" max="24" width="30.5703125" hidden="1" customWidth="1"/>
    <col min="25" max="25" width="7" hidden="1" customWidth="1"/>
    <col min="26" max="26" width="0" hidden="1" customWidth="1"/>
  </cols>
  <sheetData>
    <row r="1" spans="2:25" x14ac:dyDescent="0.2">
      <c r="P1" s="401" t="s">
        <v>377</v>
      </c>
      <c r="Q1" s="401"/>
    </row>
    <row r="2" spans="2:25" x14ac:dyDescent="0.2">
      <c r="P2" s="402" t="s">
        <v>388</v>
      </c>
      <c r="Q2" s="402"/>
    </row>
    <row r="3" spans="2:25" x14ac:dyDescent="0.2">
      <c r="P3" s="402" t="s">
        <v>488</v>
      </c>
      <c r="Q3" s="402"/>
    </row>
    <row r="4" spans="2:25" x14ac:dyDescent="0.2">
      <c r="P4" s="402" t="s">
        <v>489</v>
      </c>
      <c r="Q4" s="402"/>
    </row>
    <row r="5" spans="2:25" ht="23.25" x14ac:dyDescent="0.2">
      <c r="D5" s="929" t="s">
        <v>126</v>
      </c>
      <c r="E5" s="929"/>
      <c r="F5" s="929"/>
      <c r="G5" s="929"/>
      <c r="H5" s="929"/>
      <c r="I5" s="929"/>
      <c r="J5" s="929"/>
      <c r="K5" s="929"/>
      <c r="L5" s="929"/>
      <c r="P5" s="402" t="s">
        <v>382</v>
      </c>
      <c r="Q5" s="402"/>
    </row>
    <row r="6" spans="2:25" ht="23.25" x14ac:dyDescent="0.2">
      <c r="D6" s="155"/>
      <c r="E6" s="155"/>
      <c r="F6" s="155"/>
      <c r="G6" s="155"/>
      <c r="H6" s="155"/>
      <c r="I6" s="155"/>
      <c r="J6" s="155"/>
      <c r="K6" s="155"/>
      <c r="L6" s="155"/>
      <c r="P6" s="402" t="s">
        <v>490</v>
      </c>
      <c r="Q6" s="402"/>
    </row>
    <row r="9" spans="2:25" x14ac:dyDescent="0.2">
      <c r="C9" s="944" t="s">
        <v>26</v>
      </c>
      <c r="D9" s="950" t="s">
        <v>27</v>
      </c>
      <c r="E9" s="951"/>
      <c r="F9" s="951"/>
      <c r="G9" s="951"/>
      <c r="H9" s="951"/>
      <c r="I9" s="951"/>
      <c r="J9" s="951"/>
      <c r="K9" s="951"/>
      <c r="L9" s="952"/>
      <c r="M9" s="953"/>
      <c r="N9" s="947" t="s">
        <v>28</v>
      </c>
    </row>
    <row r="10" spans="2:25" ht="13.5" thickBot="1" x14ac:dyDescent="0.25">
      <c r="C10" s="945"/>
      <c r="D10" s="954"/>
      <c r="E10" s="955"/>
      <c r="F10" s="955"/>
      <c r="G10" s="955"/>
      <c r="H10" s="955"/>
      <c r="I10" s="955"/>
      <c r="J10" s="955"/>
      <c r="K10" s="955"/>
      <c r="L10" s="956"/>
      <c r="M10" s="957"/>
      <c r="N10" s="948"/>
      <c r="P10" t="s">
        <v>522</v>
      </c>
      <c r="V10" s="616" t="s">
        <v>507</v>
      </c>
      <c r="W10" s="617"/>
      <c r="X10" s="616" t="s">
        <v>508</v>
      </c>
      <c r="Y10" s="625"/>
    </row>
    <row r="11" spans="2:25" ht="33" customHeight="1" x14ac:dyDescent="0.2">
      <c r="C11" s="946"/>
      <c r="D11" s="958"/>
      <c r="E11" s="959"/>
      <c r="F11" s="959"/>
      <c r="G11" s="959"/>
      <c r="H11" s="959"/>
      <c r="I11" s="959"/>
      <c r="J11" s="959"/>
      <c r="K11" s="959"/>
      <c r="L11" s="960"/>
      <c r="M11" s="961"/>
      <c r="N11" s="949"/>
      <c r="P11" s="627"/>
      <c r="Q11" s="628"/>
      <c r="R11" s="629" t="s">
        <v>375</v>
      </c>
      <c r="S11" s="629" t="s">
        <v>376</v>
      </c>
      <c r="T11" s="630" t="s">
        <v>383</v>
      </c>
      <c r="V11" s="624" t="s">
        <v>506</v>
      </c>
      <c r="W11" s="618">
        <f>ClassificationTwo</f>
        <v>0</v>
      </c>
      <c r="X11" s="624" t="s">
        <v>506</v>
      </c>
      <c r="Y11" s="619">
        <f>ClassificationOne</f>
        <v>0</v>
      </c>
    </row>
    <row r="12" spans="2:25" ht="33" customHeight="1" x14ac:dyDescent="0.2">
      <c r="C12" s="972" t="s">
        <v>98</v>
      </c>
      <c r="D12" s="941" t="s">
        <v>99</v>
      </c>
      <c r="E12" s="976" t="s">
        <v>112</v>
      </c>
      <c r="F12" s="977"/>
      <c r="G12" s="977"/>
      <c r="H12" s="977"/>
      <c r="I12" s="977"/>
      <c r="J12" s="977"/>
      <c r="K12" s="977"/>
      <c r="L12" s="977"/>
      <c r="M12" s="978"/>
      <c r="N12" s="974">
        <v>0.7</v>
      </c>
      <c r="P12" s="631">
        <v>1</v>
      </c>
      <c r="Q12" s="632" t="s">
        <v>493</v>
      </c>
      <c r="R12" s="403" t="s">
        <v>509</v>
      </c>
      <c r="S12" s="633">
        <v>0.7</v>
      </c>
      <c r="T12" s="634" t="b">
        <v>1</v>
      </c>
      <c r="U12" s="402" t="s">
        <v>381</v>
      </c>
      <c r="V12" s="620" t="str">
        <f>$R$12</f>
        <v>a)Lighting timer (corridor)</v>
      </c>
      <c r="W12" s="618"/>
      <c r="X12" s="620" t="str">
        <f>$R$12</f>
        <v>a)Lighting timer (corridor)</v>
      </c>
      <c r="Y12" s="619"/>
    </row>
    <row r="13" spans="2:25" ht="22.5" customHeight="1" x14ac:dyDescent="0.2">
      <c r="C13" s="973"/>
      <c r="D13" s="942"/>
      <c r="E13" s="979"/>
      <c r="F13" s="980"/>
      <c r="G13" s="980"/>
      <c r="H13" s="980"/>
      <c r="I13" s="980"/>
      <c r="J13" s="980"/>
      <c r="K13" s="980"/>
      <c r="L13" s="980"/>
      <c r="M13" s="981"/>
      <c r="N13" s="975"/>
      <c r="P13" s="631">
        <v>2</v>
      </c>
      <c r="Q13" s="632" t="s">
        <v>494</v>
      </c>
      <c r="R13" s="403" t="s">
        <v>510</v>
      </c>
      <c r="S13" s="633">
        <v>0.9</v>
      </c>
      <c r="T13" s="634" t="b">
        <v>1</v>
      </c>
      <c r="U13" s="580"/>
      <c r="V13" s="620" t="str">
        <f>$R$13</f>
        <v>b)Motion detector</v>
      </c>
      <c r="W13" s="618"/>
      <c r="X13" s="620" t="str">
        <f>$R$13</f>
        <v>b)Motion detector</v>
      </c>
      <c r="Y13" s="619"/>
    </row>
    <row r="14" spans="2:25" ht="13.5" customHeight="1" x14ac:dyDescent="0.2">
      <c r="C14" s="119"/>
      <c r="D14" s="907" t="s">
        <v>101</v>
      </c>
      <c r="E14" s="14"/>
      <c r="F14" s="14"/>
      <c r="G14" s="14"/>
      <c r="H14" s="14"/>
      <c r="I14" s="14"/>
      <c r="J14" s="14"/>
      <c r="K14" s="14"/>
      <c r="L14" s="19"/>
      <c r="M14" s="20"/>
      <c r="N14" s="910">
        <v>0.9</v>
      </c>
      <c r="P14" s="631">
        <v>3</v>
      </c>
      <c r="Q14" s="632" t="s">
        <v>495</v>
      </c>
      <c r="R14" s="403" t="s">
        <v>511</v>
      </c>
      <c r="S14" s="633">
        <v>0.7</v>
      </c>
      <c r="T14" s="634" t="b">
        <v>1</v>
      </c>
      <c r="U14" s="580"/>
      <c r="V14" s="620" t="str">
        <f>$R$14</f>
        <v>c)Motion detector</v>
      </c>
      <c r="W14" s="618"/>
      <c r="X14" s="620" t="str">
        <f>$R$14</f>
        <v>c)Motion detector</v>
      </c>
      <c r="Y14" s="619"/>
    </row>
    <row r="15" spans="2:25" x14ac:dyDescent="0.2">
      <c r="B15" s="9"/>
      <c r="C15" s="904" t="s">
        <v>20</v>
      </c>
      <c r="D15" s="908"/>
      <c r="E15" s="125" t="s">
        <v>173</v>
      </c>
      <c r="F15" s="23"/>
      <c r="G15" s="23"/>
      <c r="H15" s="23"/>
      <c r="I15" s="23"/>
      <c r="J15" s="23"/>
      <c r="K15" s="23"/>
      <c r="L15" s="23"/>
      <c r="M15" s="23"/>
      <c r="N15" s="825"/>
      <c r="P15" s="631">
        <v>4</v>
      </c>
      <c r="Q15" s="632" t="s">
        <v>496</v>
      </c>
      <c r="R15" s="403" t="s">
        <v>512</v>
      </c>
      <c r="S15" s="633">
        <v>0.55000000000000004</v>
      </c>
      <c r="T15" s="634" t="b">
        <v>1</v>
      </c>
      <c r="U15" s="580"/>
      <c r="V15" s="620" t="str">
        <f>$R$15</f>
        <v>d)Motion detector</v>
      </c>
      <c r="W15" s="618"/>
      <c r="X15" s="620" t="str">
        <f>$R$15</f>
        <v>d)Motion detector</v>
      </c>
      <c r="Y15" s="619"/>
    </row>
    <row r="16" spans="2:25" x14ac:dyDescent="0.2">
      <c r="B16" s="9"/>
      <c r="C16" s="904"/>
      <c r="D16" s="908"/>
      <c r="E16" s="23" t="s">
        <v>100</v>
      </c>
      <c r="F16" s="23"/>
      <c r="G16" s="23"/>
      <c r="H16" s="23"/>
      <c r="I16" s="23"/>
      <c r="J16" s="23"/>
      <c r="K16" s="23"/>
      <c r="L16" s="23"/>
      <c r="M16" s="23"/>
      <c r="N16" s="825"/>
      <c r="P16" s="631">
        <v>5</v>
      </c>
      <c r="Q16" s="632" t="s">
        <v>497</v>
      </c>
      <c r="R16" s="403" t="s">
        <v>513</v>
      </c>
      <c r="S16" s="633">
        <v>0.95</v>
      </c>
      <c r="T16" s="634" t="b">
        <v>1</v>
      </c>
      <c r="U16" s="402" t="s">
        <v>491</v>
      </c>
      <c r="V16" s="620" t="str">
        <f>IF(OR(W11=Class1, W11=Class2, W11=Class4, W11=Class10),"e)NA for this Class", 'Adjustment factors'!$R$16)</f>
        <v>e)Manual dimming system</v>
      </c>
      <c r="W16" s="618"/>
      <c r="X16" s="620" t="str">
        <f>IF(OR(Y11=Class1, Y11=Class2, Y11=Class4, Y11=Class10),"NA for this Class", 'Adjustment factors'!$R$16)</f>
        <v>e)Manual dimming system</v>
      </c>
      <c r="Y16" s="619"/>
    </row>
    <row r="17" spans="2:25" x14ac:dyDescent="0.2">
      <c r="B17" s="9"/>
      <c r="C17" s="904"/>
      <c r="D17" s="908"/>
      <c r="E17" s="21" t="s">
        <v>21</v>
      </c>
      <c r="F17" s="21"/>
      <c r="G17" s="21"/>
      <c r="H17" s="21"/>
      <c r="I17" s="21"/>
      <c r="J17" s="21"/>
      <c r="K17" s="21"/>
      <c r="L17" s="21"/>
      <c r="M17" s="22"/>
      <c r="N17" s="703"/>
      <c r="P17" s="631">
        <v>6</v>
      </c>
      <c r="Q17" s="632" t="s">
        <v>498</v>
      </c>
      <c r="R17" s="403" t="s">
        <v>514</v>
      </c>
      <c r="S17" s="633">
        <v>0.85</v>
      </c>
      <c r="T17" s="634" t="b">
        <v>1</v>
      </c>
      <c r="U17" s="580"/>
      <c r="V17" s="620" t="str">
        <f>IF(OR(W11=Class1, W11=Class2, W11=Class4, W11=Class10), 'Adjustment factors'!$R$17,"NA for this Class")</f>
        <v>NA for this Class</v>
      </c>
      <c r="W17" s="618"/>
      <c r="X17" s="620" t="str">
        <f>IF(OR(Y11=Class1, Y11=Class2, Y11=Class4, Y11=Class10), 'Adjustment factors'!$R$17,"f)NA for this Class")</f>
        <v>f)NA for this Class</v>
      </c>
      <c r="Y17" s="619"/>
    </row>
    <row r="18" spans="2:25" x14ac:dyDescent="0.2">
      <c r="B18" s="9"/>
      <c r="C18" s="904"/>
      <c r="D18" s="911" t="s">
        <v>119</v>
      </c>
      <c r="E18" s="930" t="s">
        <v>113</v>
      </c>
      <c r="F18" s="931"/>
      <c r="G18" s="931"/>
      <c r="H18" s="931"/>
      <c r="I18" s="931"/>
      <c r="J18" s="931"/>
      <c r="K18" s="931"/>
      <c r="L18" s="931"/>
      <c r="M18" s="932"/>
      <c r="N18" s="909">
        <v>0.7</v>
      </c>
      <c r="P18" s="631">
        <v>7</v>
      </c>
      <c r="Q18" s="632" t="s">
        <v>499</v>
      </c>
      <c r="R18" s="403" t="s">
        <v>515</v>
      </c>
      <c r="S18" s="633">
        <v>0.85</v>
      </c>
      <c r="T18" s="634" t="b">
        <v>1</v>
      </c>
      <c r="U18" s="580"/>
      <c r="V18" s="620" t="str">
        <f>$R$18</f>
        <v>g)Programmable dimming system</v>
      </c>
      <c r="W18" s="618"/>
      <c r="X18" s="620" t="str">
        <f>$R$18</f>
        <v>g)Programmable dimming system</v>
      </c>
      <c r="Y18" s="619"/>
    </row>
    <row r="19" spans="2:25" x14ac:dyDescent="0.2">
      <c r="B19" s="9"/>
      <c r="C19" s="914"/>
      <c r="D19" s="913"/>
      <c r="E19" s="933"/>
      <c r="F19" s="934"/>
      <c r="G19" s="934"/>
      <c r="H19" s="934"/>
      <c r="I19" s="934"/>
      <c r="J19" s="934"/>
      <c r="K19" s="934"/>
      <c r="L19" s="934"/>
      <c r="M19" s="935"/>
      <c r="N19" s="703"/>
      <c r="P19" s="631">
        <v>8</v>
      </c>
      <c r="Q19" s="632" t="s">
        <v>500</v>
      </c>
      <c r="R19" s="403" t="s">
        <v>516</v>
      </c>
      <c r="S19" s="633">
        <v>0.9</v>
      </c>
      <c r="T19" s="634" t="b">
        <v>1</v>
      </c>
      <c r="U19" s="402" t="s">
        <v>381</v>
      </c>
      <c r="V19" s="620" t="str">
        <f>$R$19</f>
        <v>h)Dynamic dimming system (fluoros)</v>
      </c>
      <c r="W19" s="618"/>
      <c r="X19" s="620" t="str">
        <f>$R$19</f>
        <v>h)Dynamic dimming system (fluoros)</v>
      </c>
      <c r="Y19" s="619"/>
    </row>
    <row r="20" spans="2:25" x14ac:dyDescent="0.2">
      <c r="B20" s="9"/>
      <c r="C20" s="914"/>
      <c r="D20" s="911" t="s">
        <v>102</v>
      </c>
      <c r="E20" s="936" t="s">
        <v>114</v>
      </c>
      <c r="F20" s="920"/>
      <c r="G20" s="920"/>
      <c r="H20" s="920"/>
      <c r="I20" s="920"/>
      <c r="J20" s="920"/>
      <c r="K20" s="920"/>
      <c r="L20" s="920"/>
      <c r="M20" s="921"/>
      <c r="N20" s="909">
        <v>0.55000000000000004</v>
      </c>
      <c r="O20" s="2"/>
      <c r="P20" s="631">
        <v>9</v>
      </c>
      <c r="Q20" s="632" t="s">
        <v>501</v>
      </c>
      <c r="R20" s="403" t="s">
        <v>517</v>
      </c>
      <c r="S20" s="633">
        <v>0.8</v>
      </c>
      <c r="T20" s="634" t="b">
        <v>1</v>
      </c>
      <c r="U20" s="402" t="s">
        <v>381</v>
      </c>
      <c r="V20" s="620" t="str">
        <f>$R$20</f>
        <v>i)Dynamic dimming system (discharge)</v>
      </c>
      <c r="W20" s="618"/>
      <c r="X20" s="620" t="str">
        <f>$R$20</f>
        <v>i)Dynamic dimming system (discharge)</v>
      </c>
      <c r="Y20" s="619"/>
    </row>
    <row r="21" spans="2:25" x14ac:dyDescent="0.2">
      <c r="B21" s="9"/>
      <c r="C21" s="915"/>
      <c r="D21" s="912"/>
      <c r="E21" s="937"/>
      <c r="F21" s="938"/>
      <c r="G21" s="938"/>
      <c r="H21" s="938"/>
      <c r="I21" s="938"/>
      <c r="J21" s="938"/>
      <c r="K21" s="938"/>
      <c r="L21" s="938"/>
      <c r="M21" s="939"/>
      <c r="N21" s="703"/>
      <c r="P21" s="631">
        <v>10</v>
      </c>
      <c r="Q21" s="632" t="s">
        <v>503</v>
      </c>
      <c r="R21" s="416" t="s">
        <v>518</v>
      </c>
      <c r="S21" s="633"/>
      <c r="T21" s="635" t="b">
        <v>0</v>
      </c>
      <c r="U21" s="402" t="s">
        <v>387</v>
      </c>
      <c r="V21" s="620" t="str">
        <f>IF(OR(W11=Class2, W11=Class4), 'Adjustment factors'!$R$21, "NA for this Class")</f>
        <v>NA for this Class</v>
      </c>
      <c r="W21" s="618"/>
      <c r="X21" s="620" t="str">
        <f>IF(Y11='Classes 3, 5-9'!X153, 'Adjustment factors'!$R$21, "j)NA for this Class")</f>
        <v>j)NA for this Class</v>
      </c>
      <c r="Y21" s="619"/>
    </row>
    <row r="22" spans="2:25" ht="20.100000000000001" customHeight="1" x14ac:dyDescent="0.2">
      <c r="C22" s="903" t="s">
        <v>22</v>
      </c>
      <c r="D22" s="907" t="s">
        <v>120</v>
      </c>
      <c r="E22" s="919" t="s">
        <v>203</v>
      </c>
      <c r="F22" s="920"/>
      <c r="G22" s="920"/>
      <c r="H22" s="920"/>
      <c r="I22" s="920"/>
      <c r="J22" s="920"/>
      <c r="K22" s="920"/>
      <c r="L22" s="920"/>
      <c r="M22" s="921"/>
      <c r="N22" s="910">
        <v>0.95</v>
      </c>
      <c r="P22" s="631">
        <v>11</v>
      </c>
      <c r="Q22" s="632" t="s">
        <v>502</v>
      </c>
      <c r="R22" s="416" t="s">
        <v>519</v>
      </c>
      <c r="S22" s="633"/>
      <c r="T22" s="635" t="b">
        <v>0</v>
      </c>
      <c r="U22" s="402" t="s">
        <v>387</v>
      </c>
      <c r="V22" s="620" t="str">
        <f>$R$22</f>
        <v>k)Fixed dimming</v>
      </c>
      <c r="W22" s="618"/>
      <c r="X22" s="620" t="str">
        <f>$R$22</f>
        <v>k)Fixed dimming</v>
      </c>
      <c r="Y22" s="619"/>
    </row>
    <row r="23" spans="2:25" ht="15.75" customHeight="1" x14ac:dyDescent="0.2">
      <c r="C23" s="904"/>
      <c r="D23" s="912"/>
      <c r="E23" s="922"/>
      <c r="F23" s="922"/>
      <c r="G23" s="922"/>
      <c r="H23" s="922"/>
      <c r="I23" s="922"/>
      <c r="J23" s="922"/>
      <c r="K23" s="922"/>
      <c r="L23" s="922"/>
      <c r="M23" s="923"/>
      <c r="N23" s="940"/>
      <c r="P23" s="631">
        <v>12</v>
      </c>
      <c r="Q23" s="632" t="s">
        <v>504</v>
      </c>
      <c r="R23" s="403" t="s">
        <v>520</v>
      </c>
      <c r="S23" s="633">
        <v>0.5</v>
      </c>
      <c r="T23" s="634" t="b">
        <v>1</v>
      </c>
      <c r="V23" s="620" t="str">
        <f>$R$23</f>
        <v>l)Daylight sensor and dynamic lighting</v>
      </c>
      <c r="W23" s="618"/>
      <c r="X23" s="620" t="str">
        <f>$R$23</f>
        <v>l)Daylight sensor and dynamic lighting</v>
      </c>
      <c r="Y23" s="619"/>
    </row>
    <row r="24" spans="2:25" ht="27.95" customHeight="1" x14ac:dyDescent="0.2">
      <c r="C24" s="905"/>
      <c r="D24" s="907" t="s">
        <v>106</v>
      </c>
      <c r="E24" s="916" t="s">
        <v>204</v>
      </c>
      <c r="F24" s="917"/>
      <c r="G24" s="917"/>
      <c r="H24" s="917"/>
      <c r="I24" s="917"/>
      <c r="J24" s="917"/>
      <c r="K24" s="917"/>
      <c r="L24" s="917"/>
      <c r="M24" s="918"/>
      <c r="N24" s="909">
        <v>0.85</v>
      </c>
      <c r="P24" s="631">
        <v>13</v>
      </c>
      <c r="Q24" s="632" t="s">
        <v>505</v>
      </c>
      <c r="R24" s="403" t="s">
        <v>521</v>
      </c>
      <c r="S24" s="633">
        <v>0.6</v>
      </c>
      <c r="T24" s="634" t="b">
        <v>1</v>
      </c>
      <c r="V24" s="621" t="str">
        <f>$R$24</f>
        <v>m)Daylight sensor and dynamic lighting</v>
      </c>
      <c r="W24" s="622"/>
      <c r="X24" s="623" t="str">
        <f>$R$24</f>
        <v>m)Daylight sensor and dynamic lighting</v>
      </c>
      <c r="Y24" s="626"/>
    </row>
    <row r="25" spans="2:25" ht="27.95" customHeight="1" thickBot="1" x14ac:dyDescent="0.25">
      <c r="C25" s="906"/>
      <c r="D25" s="912"/>
      <c r="E25" s="943" t="s">
        <v>125</v>
      </c>
      <c r="F25" s="917"/>
      <c r="G25" s="917"/>
      <c r="H25" s="917"/>
      <c r="I25" s="917"/>
      <c r="J25" s="917"/>
      <c r="K25" s="917"/>
      <c r="L25" s="917"/>
      <c r="M25" s="918"/>
      <c r="N25" s="703"/>
      <c r="P25" s="636">
        <v>14</v>
      </c>
      <c r="Q25" s="637"/>
      <c r="R25" s="638">
        <v>0</v>
      </c>
      <c r="S25" s="639"/>
      <c r="T25" s="640" t="b">
        <v>1</v>
      </c>
      <c r="V25" s="615"/>
      <c r="W25" s="615"/>
      <c r="X25" s="615"/>
      <c r="Y25" s="615"/>
    </row>
    <row r="26" spans="2:25" ht="42" customHeight="1" x14ac:dyDescent="0.2">
      <c r="C26" s="127" t="s">
        <v>175</v>
      </c>
      <c r="D26" s="122" t="s">
        <v>103</v>
      </c>
      <c r="E26" s="126" t="s">
        <v>115</v>
      </c>
      <c r="F26" s="114"/>
      <c r="G26" s="114"/>
      <c r="H26" s="114"/>
      <c r="I26" s="114"/>
      <c r="J26" s="114"/>
      <c r="K26" s="114"/>
      <c r="L26" s="114"/>
      <c r="M26" s="111"/>
      <c r="N26" s="27">
        <v>0.85</v>
      </c>
      <c r="R26" s="612"/>
      <c r="V26" s="615"/>
      <c r="W26" s="615"/>
      <c r="X26" s="615"/>
      <c r="Y26" s="615"/>
    </row>
    <row r="27" spans="2:25" x14ac:dyDescent="0.2">
      <c r="C27" s="903" t="s">
        <v>23</v>
      </c>
      <c r="D27" s="129"/>
      <c r="E27" s="19"/>
      <c r="F27" s="19"/>
      <c r="G27" s="19"/>
      <c r="H27" s="19"/>
      <c r="I27" s="19"/>
      <c r="J27" s="19"/>
      <c r="K27" s="19"/>
      <c r="L27" s="19"/>
      <c r="M27" s="20"/>
      <c r="N27" s="28"/>
      <c r="V27" s="614"/>
      <c r="W27" s="614"/>
      <c r="X27" s="614"/>
      <c r="Y27" s="614"/>
    </row>
    <row r="28" spans="2:25" ht="13.5" customHeight="1" x14ac:dyDescent="0.2">
      <c r="C28" s="905"/>
      <c r="D28" s="122" t="s">
        <v>105</v>
      </c>
      <c r="E28" s="966" t="s">
        <v>116</v>
      </c>
      <c r="F28" s="922"/>
      <c r="G28" s="922"/>
      <c r="H28" s="922"/>
      <c r="I28" s="922"/>
      <c r="J28" s="922"/>
      <c r="K28" s="23" t="s">
        <v>104</v>
      </c>
      <c r="L28" s="23"/>
      <c r="M28" s="24"/>
      <c r="N28" s="26">
        <v>0.9</v>
      </c>
      <c r="V28" s="614"/>
      <c r="W28" s="614"/>
      <c r="X28" s="614"/>
      <c r="Y28" s="614"/>
    </row>
    <row r="29" spans="2:25" x14ac:dyDescent="0.2">
      <c r="C29" s="905"/>
      <c r="D29" s="124"/>
      <c r="E29" s="21"/>
      <c r="F29" s="21"/>
      <c r="G29" s="21"/>
      <c r="H29" s="21"/>
      <c r="I29" s="21"/>
      <c r="J29" s="21"/>
      <c r="K29" s="21" t="s">
        <v>54</v>
      </c>
      <c r="L29" s="21"/>
      <c r="M29" s="21"/>
      <c r="N29" s="27"/>
      <c r="V29" s="614"/>
      <c r="W29" s="614"/>
      <c r="X29" s="614"/>
      <c r="Y29" s="614"/>
    </row>
    <row r="30" spans="2:25" x14ac:dyDescent="0.2">
      <c r="C30" s="905"/>
      <c r="D30" s="129"/>
      <c r="E30" s="23"/>
      <c r="F30" s="23"/>
      <c r="G30" s="23"/>
      <c r="H30" s="23"/>
      <c r="I30" s="23"/>
      <c r="J30" s="23"/>
      <c r="K30" s="23"/>
      <c r="L30" s="23"/>
      <c r="M30" s="23"/>
      <c r="N30" s="26"/>
      <c r="V30" s="614"/>
    </row>
    <row r="31" spans="2:25" x14ac:dyDescent="0.2">
      <c r="C31" s="905"/>
      <c r="D31" s="122" t="s">
        <v>121</v>
      </c>
      <c r="E31" s="23" t="s">
        <v>116</v>
      </c>
      <c r="F31" s="23"/>
      <c r="G31" s="23"/>
      <c r="H31" s="23"/>
      <c r="I31" s="23"/>
      <c r="J31" s="23"/>
      <c r="K31" s="23" t="s">
        <v>30</v>
      </c>
      <c r="L31" s="23"/>
      <c r="M31" s="23"/>
      <c r="N31" s="26">
        <v>0.8</v>
      </c>
      <c r="W31" s="131"/>
    </row>
    <row r="32" spans="2:25" ht="27" customHeight="1" x14ac:dyDescent="0.2">
      <c r="C32" s="905"/>
      <c r="D32" s="124"/>
      <c r="E32" s="21"/>
      <c r="F32" s="21"/>
      <c r="G32" s="21"/>
      <c r="H32" s="21"/>
      <c r="I32" s="21"/>
      <c r="J32" s="21"/>
      <c r="K32" s="982" t="s">
        <v>31</v>
      </c>
      <c r="L32" s="938"/>
      <c r="M32" s="939"/>
      <c r="N32" s="27"/>
      <c r="V32" s="131"/>
    </row>
    <row r="33" spans="2:25" ht="13.5" customHeight="1" x14ac:dyDescent="0.2">
      <c r="C33" s="905"/>
      <c r="D33" s="123"/>
      <c r="E33" s="23"/>
      <c r="F33" s="23"/>
      <c r="G33" s="23"/>
      <c r="H33" s="23"/>
      <c r="I33" s="23"/>
      <c r="J33" s="23"/>
      <c r="K33" s="23"/>
      <c r="L33" s="23"/>
      <c r="M33" s="23"/>
      <c r="N33" s="965" t="s">
        <v>58</v>
      </c>
    </row>
    <row r="34" spans="2:25" ht="13.5" customHeight="1" x14ac:dyDescent="0.2">
      <c r="C34" s="905"/>
      <c r="D34" s="122" t="s">
        <v>266</v>
      </c>
      <c r="E34" s="23" t="s">
        <v>117</v>
      </c>
      <c r="F34" s="23"/>
      <c r="G34" s="23"/>
      <c r="H34" s="23"/>
      <c r="I34" s="23"/>
      <c r="J34" s="23"/>
      <c r="K34" s="23"/>
      <c r="L34" s="23"/>
      <c r="M34" s="23"/>
      <c r="N34" s="718"/>
    </row>
    <row r="35" spans="2:25" ht="13.5" customHeight="1" x14ac:dyDescent="0.2">
      <c r="C35" s="905"/>
      <c r="D35" s="122"/>
      <c r="E35" s="23" t="s">
        <v>183</v>
      </c>
      <c r="F35" s="23"/>
      <c r="G35" s="23"/>
      <c r="H35" s="23"/>
      <c r="I35" s="23"/>
      <c r="J35" s="23"/>
      <c r="K35" s="23"/>
      <c r="L35" s="23"/>
      <c r="M35" s="23"/>
      <c r="N35" s="718"/>
    </row>
    <row r="36" spans="2:25" ht="14.25" customHeight="1" x14ac:dyDescent="0.2">
      <c r="C36" s="906"/>
      <c r="D36" s="124"/>
      <c r="E36" s="23"/>
      <c r="F36" s="23"/>
      <c r="G36" s="23"/>
      <c r="H36" s="23"/>
      <c r="I36" s="2"/>
      <c r="J36" s="23"/>
      <c r="K36" s="23"/>
      <c r="L36" s="21"/>
      <c r="M36" s="21"/>
      <c r="N36" s="687"/>
    </row>
    <row r="37" spans="2:25" ht="55.5" customHeight="1" x14ac:dyDescent="0.2">
      <c r="C37" s="25" t="s">
        <v>174</v>
      </c>
      <c r="D37" s="130" t="s">
        <v>267</v>
      </c>
      <c r="E37" s="916" t="s">
        <v>118</v>
      </c>
      <c r="F37" s="967"/>
      <c r="G37" s="967"/>
      <c r="H37" s="967"/>
      <c r="I37" s="967"/>
      <c r="J37" s="967"/>
      <c r="K37" s="967"/>
      <c r="L37" s="967"/>
      <c r="M37" s="968"/>
      <c r="N37" s="42" t="s">
        <v>107</v>
      </c>
    </row>
    <row r="38" spans="2:25" ht="68.25" customHeight="1" x14ac:dyDescent="0.2">
      <c r="C38" s="903" t="s">
        <v>24</v>
      </c>
      <c r="D38" s="128" t="s">
        <v>268</v>
      </c>
      <c r="E38" s="969" t="s">
        <v>182</v>
      </c>
      <c r="F38" s="970"/>
      <c r="G38" s="970"/>
      <c r="H38" s="970"/>
      <c r="I38" s="970"/>
      <c r="J38" s="970"/>
      <c r="K38" s="970"/>
      <c r="L38" s="970"/>
      <c r="M38" s="971"/>
      <c r="N38" s="28">
        <v>0.5</v>
      </c>
      <c r="P38" s="2"/>
      <c r="Q38" s="2"/>
    </row>
    <row r="39" spans="2:25" ht="44.25" customHeight="1" x14ac:dyDescent="0.2">
      <c r="B39" s="9"/>
      <c r="C39" s="906"/>
      <c r="D39" s="139" t="s">
        <v>269</v>
      </c>
      <c r="E39" s="962" t="s">
        <v>108</v>
      </c>
      <c r="F39" s="963"/>
      <c r="G39" s="963"/>
      <c r="H39" s="963"/>
      <c r="I39" s="963"/>
      <c r="J39" s="963"/>
      <c r="K39" s="963"/>
      <c r="L39" s="963"/>
      <c r="M39" s="964"/>
      <c r="N39" s="29">
        <v>0.6</v>
      </c>
    </row>
    <row r="40" spans="2:25" x14ac:dyDescent="0.2">
      <c r="B40" s="9"/>
      <c r="C40" s="159"/>
      <c r="D40" s="116"/>
      <c r="E40" s="16"/>
      <c r="F40" s="16"/>
      <c r="G40" s="16"/>
      <c r="H40" s="16"/>
      <c r="I40" s="16"/>
      <c r="J40" s="16"/>
      <c r="K40" s="16"/>
      <c r="L40" s="16"/>
      <c r="M40" s="16"/>
      <c r="N40" s="18"/>
    </row>
    <row r="41" spans="2:25" x14ac:dyDescent="0.2">
      <c r="B41" s="9"/>
      <c r="C41" s="115"/>
      <c r="D41" s="425" t="s">
        <v>392</v>
      </c>
      <c r="E41" s="133"/>
      <c r="F41" s="133"/>
      <c r="G41" s="133"/>
      <c r="H41" s="133"/>
      <c r="I41" s="133"/>
      <c r="J41" s="133"/>
      <c r="K41" s="133"/>
      <c r="L41" s="133"/>
      <c r="M41" s="133"/>
      <c r="N41" s="134"/>
    </row>
    <row r="42" spans="2:25" ht="24.95" customHeight="1" x14ac:dyDescent="0.2">
      <c r="B42" s="9"/>
      <c r="C42" s="11"/>
      <c r="D42" s="424" t="s">
        <v>176</v>
      </c>
      <c r="E42" s="924" t="s">
        <v>90</v>
      </c>
      <c r="F42" s="924"/>
      <c r="G42" s="924"/>
      <c r="H42" s="924"/>
      <c r="I42" s="924"/>
      <c r="J42" s="924"/>
      <c r="K42" s="924"/>
      <c r="L42" s="924"/>
      <c r="M42" s="924"/>
      <c r="N42" s="925"/>
    </row>
    <row r="43" spans="2:25" ht="24.95" customHeight="1" x14ac:dyDescent="0.2">
      <c r="B43" s="9"/>
      <c r="C43" s="11"/>
      <c r="D43" s="424" t="s">
        <v>177</v>
      </c>
      <c r="E43" s="924" t="s">
        <v>89</v>
      </c>
      <c r="F43" s="924"/>
      <c r="G43" s="924"/>
      <c r="H43" s="924"/>
      <c r="I43" s="924"/>
      <c r="J43" s="924"/>
      <c r="K43" s="924"/>
      <c r="L43" s="924"/>
      <c r="M43" s="924"/>
      <c r="N43" s="925"/>
    </row>
    <row r="44" spans="2:25" ht="24.95" customHeight="1" x14ac:dyDescent="0.2">
      <c r="B44" s="9"/>
      <c r="C44" s="11"/>
      <c r="D44" s="424" t="s">
        <v>178</v>
      </c>
      <c r="E44" s="924" t="s">
        <v>87</v>
      </c>
      <c r="F44" s="924"/>
      <c r="G44" s="924"/>
      <c r="H44" s="924"/>
      <c r="I44" s="924"/>
      <c r="J44" s="924"/>
      <c r="K44" s="924"/>
      <c r="L44" s="924"/>
      <c r="M44" s="924"/>
      <c r="N44" s="925"/>
    </row>
    <row r="45" spans="2:25" x14ac:dyDescent="0.2">
      <c r="B45" s="9"/>
      <c r="C45" s="11"/>
      <c r="D45" s="424" t="s">
        <v>179</v>
      </c>
      <c r="E45" s="924" t="s">
        <v>88</v>
      </c>
      <c r="F45" s="924"/>
      <c r="G45" s="924"/>
      <c r="H45" s="924"/>
      <c r="I45" s="924"/>
      <c r="J45" s="924"/>
      <c r="K45" s="924"/>
      <c r="L45" s="924"/>
      <c r="M45" s="924"/>
      <c r="N45" s="925"/>
      <c r="O45" s="2"/>
      <c r="P45" s="2"/>
      <c r="Q45" s="2"/>
      <c r="R45" s="2"/>
      <c r="S45" s="2"/>
      <c r="X45" s="131"/>
      <c r="Y45" s="131"/>
    </row>
    <row r="46" spans="2:25" s="131" customFormat="1" ht="33.75" customHeight="1" x14ac:dyDescent="0.2">
      <c r="C46" s="113"/>
      <c r="D46" s="424" t="s">
        <v>180</v>
      </c>
      <c r="E46" s="926" t="s">
        <v>390</v>
      </c>
      <c r="F46" s="924"/>
      <c r="G46" s="924"/>
      <c r="H46" s="924"/>
      <c r="I46" s="924"/>
      <c r="J46" s="924"/>
      <c r="K46" s="924"/>
      <c r="L46" s="924"/>
      <c r="M46" s="924"/>
      <c r="N46" s="925"/>
      <c r="O46" s="132"/>
      <c r="P46" s="2"/>
      <c r="Q46" s="2"/>
      <c r="R46" s="2"/>
      <c r="S46" s="2"/>
      <c r="T46"/>
      <c r="U46"/>
      <c r="V46"/>
      <c r="W46"/>
      <c r="X46"/>
      <c r="Y46"/>
    </row>
    <row r="47" spans="2:25" ht="45.75" customHeight="1" x14ac:dyDescent="0.2">
      <c r="C47" s="11"/>
      <c r="D47" s="424" t="s">
        <v>181</v>
      </c>
      <c r="E47" s="926" t="s">
        <v>407</v>
      </c>
      <c r="F47" s="927"/>
      <c r="G47" s="927"/>
      <c r="H47" s="927"/>
      <c r="I47" s="927"/>
      <c r="J47" s="927"/>
      <c r="K47" s="927"/>
      <c r="L47" s="927"/>
      <c r="M47" s="927"/>
      <c r="N47" s="928"/>
      <c r="O47" s="8"/>
      <c r="P47" s="132"/>
      <c r="Q47" s="132"/>
      <c r="R47" s="132"/>
      <c r="S47" s="132"/>
      <c r="T47" s="131"/>
      <c r="U47" s="131"/>
    </row>
    <row r="48" spans="2:25" ht="25.5" customHeight="1" x14ac:dyDescent="0.2">
      <c r="C48" s="11"/>
      <c r="D48" s="117"/>
      <c r="E48" s="133"/>
      <c r="F48" s="426" t="s">
        <v>391</v>
      </c>
      <c r="G48" s="135"/>
      <c r="H48" s="135"/>
      <c r="I48" s="135"/>
      <c r="J48" s="135"/>
      <c r="K48" s="135"/>
      <c r="L48" s="135"/>
      <c r="M48" s="135"/>
      <c r="N48" s="136"/>
      <c r="O48" s="10"/>
      <c r="P48" s="8"/>
      <c r="Q48" s="8"/>
      <c r="R48" s="8"/>
      <c r="S48" s="8"/>
    </row>
    <row r="49" spans="3:19" x14ac:dyDescent="0.2">
      <c r="C49" s="11"/>
      <c r="D49" s="117"/>
      <c r="E49" s="133"/>
      <c r="F49" s="427" t="s">
        <v>25</v>
      </c>
      <c r="G49" s="135"/>
      <c r="H49" s="135"/>
      <c r="I49" s="135"/>
      <c r="J49" s="135"/>
      <c r="K49" s="135"/>
      <c r="L49" s="135"/>
      <c r="M49" s="135"/>
      <c r="N49" s="136"/>
      <c r="O49" s="8"/>
      <c r="P49" s="10"/>
      <c r="Q49" s="10"/>
      <c r="R49" s="10"/>
      <c r="S49" s="10"/>
    </row>
    <row r="50" spans="3:19" x14ac:dyDescent="0.2">
      <c r="C50" s="11"/>
      <c r="D50" s="117"/>
      <c r="E50" s="133"/>
      <c r="F50" s="427" t="s">
        <v>109</v>
      </c>
      <c r="G50" s="135"/>
      <c r="H50" s="135"/>
      <c r="I50" s="135"/>
      <c r="J50" s="135"/>
      <c r="K50" s="135"/>
      <c r="L50" s="135"/>
      <c r="M50" s="135"/>
      <c r="N50" s="136"/>
      <c r="O50" s="8"/>
      <c r="P50" s="8"/>
      <c r="Q50" s="8"/>
      <c r="R50" s="8"/>
      <c r="S50" s="8"/>
    </row>
    <row r="51" spans="3:19" x14ac:dyDescent="0.2">
      <c r="C51" s="11"/>
      <c r="D51" s="117"/>
      <c r="E51" s="133"/>
      <c r="F51" s="427" t="s">
        <v>110</v>
      </c>
      <c r="G51" s="135"/>
      <c r="H51" s="135"/>
      <c r="I51" s="135"/>
      <c r="J51" s="135"/>
      <c r="K51" s="135"/>
      <c r="L51" s="135"/>
      <c r="M51" s="135"/>
      <c r="N51" s="136"/>
      <c r="O51" s="8"/>
      <c r="P51" s="8"/>
      <c r="Q51" s="8"/>
      <c r="R51" s="8"/>
      <c r="S51" s="8"/>
    </row>
    <row r="52" spans="3:19" x14ac:dyDescent="0.2">
      <c r="C52" s="12"/>
      <c r="D52" s="118"/>
      <c r="E52" s="15"/>
      <c r="F52" s="15"/>
      <c r="G52" s="15"/>
      <c r="H52" s="15"/>
      <c r="I52" s="15"/>
      <c r="J52" s="15"/>
      <c r="K52" s="15"/>
      <c r="L52" s="15"/>
      <c r="M52" s="15"/>
      <c r="N52" s="17"/>
      <c r="O52" s="2"/>
      <c r="P52" s="8"/>
      <c r="Q52" s="8"/>
      <c r="R52" s="8"/>
      <c r="S52" s="8"/>
    </row>
    <row r="53" spans="3:19" x14ac:dyDescent="0.2">
      <c r="N53" s="8"/>
      <c r="O53" s="2"/>
      <c r="P53" s="2"/>
      <c r="Q53" s="2"/>
      <c r="R53" s="2"/>
      <c r="S53" s="2"/>
    </row>
    <row r="54" spans="3:19" x14ac:dyDescent="0.2">
      <c r="N54" s="8"/>
      <c r="O54" s="2"/>
      <c r="P54" s="2"/>
      <c r="Q54" s="2"/>
      <c r="R54" s="2"/>
      <c r="S54" s="2"/>
    </row>
    <row r="55" spans="3:19" x14ac:dyDescent="0.2">
      <c r="N55" s="8"/>
      <c r="O55" s="2"/>
      <c r="P55" s="2"/>
      <c r="Q55" s="2"/>
      <c r="R55" s="2"/>
      <c r="S55" s="2"/>
    </row>
    <row r="56" spans="3:19" x14ac:dyDescent="0.2">
      <c r="N56" s="8"/>
      <c r="O56" s="2"/>
      <c r="P56" s="2"/>
      <c r="Q56" s="2"/>
      <c r="R56" s="2"/>
      <c r="S56" s="2"/>
    </row>
    <row r="57" spans="3:19" x14ac:dyDescent="0.2">
      <c r="N57" s="2"/>
      <c r="O57" s="2"/>
      <c r="P57" s="2"/>
      <c r="Q57" s="2"/>
      <c r="R57" s="2"/>
      <c r="S57" s="2"/>
    </row>
    <row r="58" spans="3:19" x14ac:dyDescent="0.2">
      <c r="N58" s="2"/>
      <c r="O58" s="8"/>
      <c r="P58" s="2"/>
      <c r="Q58" s="2"/>
      <c r="R58" s="2"/>
      <c r="S58" s="2"/>
    </row>
    <row r="59" spans="3:19" ht="24.75" customHeight="1" x14ac:dyDescent="0.2">
      <c r="O59" s="8"/>
      <c r="P59" s="8"/>
      <c r="Q59" s="8"/>
      <c r="R59" s="8"/>
      <c r="S59" s="8"/>
    </row>
    <row r="60" spans="3:19" x14ac:dyDescent="0.2">
      <c r="O60" s="8"/>
      <c r="P60" s="8"/>
      <c r="Q60" s="8"/>
      <c r="R60" s="8"/>
      <c r="S60" s="8"/>
    </row>
    <row r="61" spans="3:19" x14ac:dyDescent="0.2">
      <c r="O61" s="8"/>
      <c r="P61" s="8"/>
      <c r="Q61" s="8"/>
      <c r="R61" s="8"/>
    </row>
    <row r="62" spans="3:19" x14ac:dyDescent="0.2">
      <c r="O62" s="8"/>
      <c r="P62" s="8"/>
      <c r="Q62" s="8"/>
      <c r="R62" s="8"/>
    </row>
    <row r="63" spans="3:19" x14ac:dyDescent="0.2">
      <c r="O63" s="8"/>
      <c r="P63" s="8"/>
      <c r="Q63" s="8"/>
      <c r="R63" s="8"/>
    </row>
    <row r="64" spans="3:19" x14ac:dyDescent="0.2">
      <c r="O64" s="2"/>
      <c r="P64" s="8"/>
      <c r="Q64" s="8"/>
      <c r="R64" s="8"/>
    </row>
    <row r="65" spans="15:23" x14ac:dyDescent="0.2">
      <c r="O65" s="2"/>
      <c r="P65" s="2"/>
      <c r="Q65" s="2"/>
      <c r="R65" s="2"/>
      <c r="S65" s="2"/>
    </row>
    <row r="77" spans="15:23" x14ac:dyDescent="0.2">
      <c r="W77" s="303"/>
    </row>
    <row r="78" spans="15:23" x14ac:dyDescent="0.2">
      <c r="W78" s="303"/>
    </row>
    <row r="79" spans="15:23" x14ac:dyDescent="0.2">
      <c r="W79" s="303"/>
    </row>
    <row r="80" spans="15:23" x14ac:dyDescent="0.2">
      <c r="W80" s="303"/>
    </row>
  </sheetData>
  <sheetProtection password="EFF1" sheet="1" objects="1" scenarios="1" selectLockedCells="1"/>
  <mergeCells count="39">
    <mergeCell ref="C9:C11"/>
    <mergeCell ref="N9:N11"/>
    <mergeCell ref="D9:M11"/>
    <mergeCell ref="E42:N42"/>
    <mergeCell ref="D24:D25"/>
    <mergeCell ref="C38:C39"/>
    <mergeCell ref="E39:M39"/>
    <mergeCell ref="N33:N36"/>
    <mergeCell ref="E28:J28"/>
    <mergeCell ref="E37:M37"/>
    <mergeCell ref="C27:C36"/>
    <mergeCell ref="E38:M38"/>
    <mergeCell ref="C12:C13"/>
    <mergeCell ref="N12:N13"/>
    <mergeCell ref="E12:M13"/>
    <mergeCell ref="K32:M32"/>
    <mergeCell ref="E44:N44"/>
    <mergeCell ref="E45:N45"/>
    <mergeCell ref="E46:N46"/>
    <mergeCell ref="E47:N47"/>
    <mergeCell ref="D5:L5"/>
    <mergeCell ref="E43:N43"/>
    <mergeCell ref="E18:M19"/>
    <mergeCell ref="E20:M21"/>
    <mergeCell ref="N22:N23"/>
    <mergeCell ref="N24:N25"/>
    <mergeCell ref="D12:D13"/>
    <mergeCell ref="E25:M25"/>
    <mergeCell ref="C22:C25"/>
    <mergeCell ref="D14:D17"/>
    <mergeCell ref="N18:N19"/>
    <mergeCell ref="N20:N21"/>
    <mergeCell ref="N14:N17"/>
    <mergeCell ref="D20:D21"/>
    <mergeCell ref="D18:D19"/>
    <mergeCell ref="C15:C21"/>
    <mergeCell ref="E24:M24"/>
    <mergeCell ref="E22:M23"/>
    <mergeCell ref="D22:D23"/>
  </mergeCells>
  <phoneticPr fontId="3" type="noConversion"/>
  <pageMargins left="0.74803149606299213" right="0.74803149606299213" top="0.98425196850393704" bottom="0.98425196850393704" header="0.51181102362204722" footer="0.51181102362204722"/>
  <pageSetup paperSize="9" scale="65" orientation="portrait" r:id="rId1"/>
  <headerFooter alignWithMargins="0"/>
  <ignoredErrors>
    <ignoredError sqref="D42:D47" numberStoredAsText="1"/>
  </ignoredError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enableFormatConditionsCalculation="0"/>
  <dimension ref="A1:AV95"/>
  <sheetViews>
    <sheetView showGridLines="0" showRowColHeaders="0" topLeftCell="B4" zoomScale="90" zoomScaleNormal="90" workbookViewId="0">
      <selection activeCell="M31" sqref="M31"/>
    </sheetView>
  </sheetViews>
  <sheetFormatPr defaultColWidth="8.85546875" defaultRowHeight="12.75" x14ac:dyDescent="0.2"/>
  <cols>
    <col min="1" max="1" width="15.140625" customWidth="1"/>
    <col min="2" max="2" width="12.85546875" customWidth="1"/>
    <col min="3" max="3" width="12.140625" customWidth="1"/>
    <col min="6" max="6" width="6" customWidth="1"/>
    <col min="8" max="8" width="8" customWidth="1"/>
    <col min="9" max="10" width="12.28515625" customWidth="1"/>
    <col min="11" max="11" width="12.140625" customWidth="1"/>
    <col min="12" max="12" width="7.28515625" customWidth="1"/>
    <col min="13" max="13" width="12" customWidth="1"/>
    <col min="14" max="14" width="7.85546875" customWidth="1"/>
    <col min="15" max="15" width="19.7109375" customWidth="1"/>
    <col min="16" max="16" width="21.42578125" customWidth="1"/>
    <col min="17" max="17" width="16.28515625" customWidth="1"/>
    <col min="18" max="18" width="17.42578125" customWidth="1"/>
    <col min="19" max="19" width="22.140625" customWidth="1"/>
  </cols>
  <sheetData>
    <row r="1" spans="1:19" x14ac:dyDescent="0.2">
      <c r="A1" s="5"/>
      <c r="B1" s="5"/>
      <c r="C1" s="5"/>
      <c r="D1" s="5"/>
      <c r="E1" s="5"/>
      <c r="F1" s="5"/>
      <c r="G1" s="5"/>
      <c r="H1" s="5"/>
      <c r="I1" s="5"/>
      <c r="J1" s="5"/>
      <c r="K1" s="5"/>
      <c r="L1" s="5"/>
      <c r="M1" s="5"/>
      <c r="N1" s="5"/>
      <c r="O1" s="5"/>
      <c r="P1" s="5"/>
      <c r="Q1" s="5"/>
      <c r="R1" s="5"/>
      <c r="S1" s="5"/>
    </row>
    <row r="2" spans="1:19" x14ac:dyDescent="0.2">
      <c r="A2" s="5"/>
      <c r="B2" s="5"/>
      <c r="C2" s="5"/>
      <c r="D2" s="5"/>
      <c r="E2" s="5"/>
      <c r="F2" s="5"/>
      <c r="G2" s="5"/>
      <c r="H2" s="5"/>
      <c r="I2" s="5"/>
      <c r="J2" s="5"/>
      <c r="K2" s="5"/>
      <c r="L2" s="5"/>
      <c r="M2" s="5"/>
      <c r="N2" s="5"/>
      <c r="O2" s="5"/>
      <c r="P2" s="5"/>
      <c r="Q2" s="5"/>
      <c r="R2" s="5"/>
      <c r="S2" s="5"/>
    </row>
    <row r="3" spans="1:19" x14ac:dyDescent="0.2">
      <c r="A3" s="5"/>
      <c r="B3" s="5"/>
      <c r="C3" s="5"/>
      <c r="D3" s="5"/>
      <c r="E3" s="5"/>
      <c r="F3" s="5"/>
      <c r="G3" s="5"/>
      <c r="H3" s="5"/>
      <c r="I3" s="5"/>
      <c r="J3" s="5"/>
      <c r="K3" s="5"/>
      <c r="L3" s="5"/>
      <c r="M3" s="5"/>
      <c r="N3" s="5"/>
      <c r="O3" s="5"/>
      <c r="P3" s="5"/>
      <c r="Q3" s="5"/>
      <c r="R3" s="5"/>
      <c r="S3" s="5"/>
    </row>
    <row r="4" spans="1:19" x14ac:dyDescent="0.2">
      <c r="A4" s="5"/>
      <c r="B4" s="5"/>
      <c r="C4" s="5"/>
      <c r="D4" s="5"/>
      <c r="E4" s="5"/>
      <c r="F4" s="5"/>
      <c r="G4" s="5"/>
      <c r="H4" s="5"/>
      <c r="I4" s="5"/>
      <c r="J4" s="5"/>
      <c r="K4" s="5"/>
      <c r="L4" s="5"/>
      <c r="M4" s="5"/>
      <c r="N4" s="5"/>
      <c r="O4" s="5"/>
      <c r="P4" s="5"/>
      <c r="Q4" s="5"/>
      <c r="R4" s="5"/>
      <c r="S4" s="5"/>
    </row>
    <row r="5" spans="1:19" x14ac:dyDescent="0.2">
      <c r="A5" s="5"/>
      <c r="B5" s="5"/>
      <c r="C5" s="5"/>
      <c r="D5" s="5"/>
      <c r="E5" s="5"/>
      <c r="F5" s="5"/>
      <c r="G5" s="5"/>
      <c r="H5" s="5"/>
      <c r="I5" s="5"/>
      <c r="J5" s="5"/>
      <c r="K5" s="5"/>
      <c r="L5" s="5"/>
      <c r="M5" s="5"/>
      <c r="N5" s="5"/>
      <c r="O5" s="5"/>
      <c r="P5" s="5"/>
      <c r="Q5" s="5"/>
      <c r="R5" s="5"/>
      <c r="S5" s="5"/>
    </row>
    <row r="6" spans="1:19" x14ac:dyDescent="0.2">
      <c r="A6" s="5"/>
      <c r="B6" s="5"/>
      <c r="C6" s="5"/>
      <c r="D6" s="5"/>
      <c r="E6" s="5"/>
      <c r="F6" s="5"/>
      <c r="G6" s="5"/>
      <c r="H6" s="5"/>
      <c r="I6" s="5"/>
      <c r="J6" s="5"/>
      <c r="K6" s="5"/>
      <c r="L6" s="5"/>
      <c r="M6" s="5"/>
      <c r="N6" s="5"/>
      <c r="O6" s="5"/>
      <c r="P6" s="5"/>
      <c r="Q6" s="5"/>
      <c r="R6" s="5"/>
      <c r="S6" s="5"/>
    </row>
    <row r="7" spans="1:19" x14ac:dyDescent="0.2">
      <c r="A7" s="5"/>
      <c r="B7" s="5"/>
      <c r="C7" s="5"/>
      <c r="D7" s="5"/>
      <c r="E7" s="5"/>
      <c r="F7" s="5"/>
      <c r="G7" s="5"/>
      <c r="H7" s="5"/>
      <c r="I7" s="5"/>
      <c r="J7" s="5"/>
      <c r="K7" s="5"/>
      <c r="L7" s="5"/>
      <c r="M7" s="5"/>
      <c r="N7" s="5"/>
      <c r="O7" s="5"/>
      <c r="P7" s="5"/>
      <c r="Q7" s="5"/>
      <c r="R7" s="5"/>
      <c r="S7" s="5"/>
    </row>
    <row r="8" spans="1:19" ht="12" customHeight="1" x14ac:dyDescent="0.2">
      <c r="A8" s="5"/>
      <c r="B8" s="5"/>
      <c r="C8" s="5"/>
      <c r="D8" s="5"/>
      <c r="E8" s="5"/>
      <c r="F8" s="5"/>
      <c r="G8" s="5"/>
      <c r="H8" s="5"/>
      <c r="I8" s="5"/>
      <c r="J8" s="5"/>
      <c r="K8" s="5"/>
      <c r="L8" s="5"/>
      <c r="M8" s="5"/>
      <c r="N8" s="5"/>
      <c r="O8" s="5"/>
      <c r="P8" s="5"/>
      <c r="Q8" s="5"/>
      <c r="R8" s="5"/>
      <c r="S8" s="5"/>
    </row>
    <row r="9" spans="1:19" x14ac:dyDescent="0.2">
      <c r="A9" s="5"/>
      <c r="B9" s="5"/>
      <c r="C9" s="5"/>
      <c r="D9" s="5"/>
      <c r="E9" s="5"/>
      <c r="F9" s="5"/>
      <c r="G9" s="5"/>
      <c r="H9" s="5"/>
      <c r="I9" s="5"/>
      <c r="J9" s="5"/>
      <c r="K9" s="5"/>
      <c r="L9" s="5"/>
      <c r="M9" s="5"/>
      <c r="N9" s="5"/>
      <c r="O9" s="5"/>
      <c r="P9" s="5"/>
      <c r="Q9" s="5"/>
      <c r="R9" s="5"/>
      <c r="S9" s="5"/>
    </row>
    <row r="10" spans="1:19" x14ac:dyDescent="0.2">
      <c r="A10" s="5"/>
      <c r="B10" s="5"/>
      <c r="C10" s="5"/>
      <c r="D10" s="5"/>
      <c r="E10" s="5"/>
      <c r="F10" s="5"/>
      <c r="G10" s="5"/>
      <c r="H10" s="5"/>
      <c r="I10" s="5"/>
      <c r="J10" s="5"/>
      <c r="K10" s="5"/>
      <c r="L10" s="5"/>
      <c r="M10" s="5"/>
      <c r="N10" s="5"/>
      <c r="O10" s="5"/>
      <c r="P10" s="5"/>
      <c r="Q10" s="5"/>
      <c r="R10" s="5"/>
      <c r="S10" s="5"/>
    </row>
    <row r="11" spans="1:19" x14ac:dyDescent="0.2">
      <c r="A11" s="5"/>
      <c r="B11" s="5"/>
      <c r="C11" s="5"/>
      <c r="D11" s="5"/>
      <c r="E11" s="5"/>
      <c r="F11" s="5"/>
      <c r="G11" s="5"/>
      <c r="H11" s="5"/>
      <c r="I11" s="5"/>
      <c r="J11" s="5"/>
      <c r="K11" s="5"/>
      <c r="L11" s="5"/>
      <c r="M11" s="5"/>
      <c r="N11" s="5"/>
      <c r="O11" s="5"/>
      <c r="P11" s="5"/>
      <c r="Q11" s="5"/>
      <c r="R11" s="5"/>
      <c r="S11" s="5"/>
    </row>
    <row r="12" spans="1:19" ht="20.25" x14ac:dyDescent="0.3">
      <c r="A12" s="5"/>
      <c r="B12" s="994"/>
      <c r="C12" s="995"/>
      <c r="D12" s="995"/>
      <c r="E12" s="995"/>
      <c r="F12" s="995"/>
      <c r="G12" s="995"/>
      <c r="H12" s="995"/>
      <c r="I12" s="995"/>
      <c r="J12" s="995"/>
      <c r="K12" s="995"/>
      <c r="L12" s="995"/>
      <c r="M12" s="995"/>
      <c r="N12" s="995"/>
      <c r="O12" s="995"/>
      <c r="P12" s="995"/>
      <c r="Q12" s="995"/>
      <c r="R12" s="5"/>
      <c r="S12" s="5"/>
    </row>
    <row r="13" spans="1:19" x14ac:dyDescent="0.2">
      <c r="A13" s="5"/>
      <c r="B13" s="5"/>
      <c r="C13" s="5"/>
      <c r="D13" s="5"/>
      <c r="E13" s="5"/>
      <c r="F13" s="5"/>
      <c r="G13" s="5"/>
      <c r="H13" s="5"/>
      <c r="I13" s="5"/>
      <c r="J13" s="5"/>
      <c r="K13" s="5"/>
      <c r="L13" s="5"/>
      <c r="M13" s="5"/>
      <c r="N13" s="5"/>
      <c r="O13" s="5"/>
      <c r="P13" s="5"/>
      <c r="Q13" s="5"/>
      <c r="R13" s="5"/>
      <c r="S13" s="5"/>
    </row>
    <row r="14" spans="1:19" x14ac:dyDescent="0.2">
      <c r="A14" s="5"/>
      <c r="B14" s="5"/>
      <c r="C14" s="5"/>
      <c r="D14" s="5"/>
      <c r="E14" s="5"/>
      <c r="F14" s="162"/>
      <c r="G14" s="162"/>
      <c r="H14" s="162"/>
      <c r="I14" s="162"/>
      <c r="J14" s="184"/>
      <c r="K14" s="162"/>
      <c r="L14" s="162"/>
      <c r="M14" s="162"/>
      <c r="N14" s="162"/>
      <c r="O14" s="1"/>
      <c r="P14" s="5"/>
      <c r="Q14" s="5"/>
      <c r="R14" s="5"/>
      <c r="S14" s="5"/>
    </row>
    <row r="15" spans="1:19" x14ac:dyDescent="0.2">
      <c r="A15" s="5"/>
      <c r="B15" s="1"/>
      <c r="C15" s="5"/>
      <c r="D15" s="5"/>
      <c r="E15" s="5"/>
      <c r="F15" s="172"/>
      <c r="G15" s="1"/>
      <c r="H15" s="1"/>
      <c r="I15" s="1"/>
      <c r="J15" s="1"/>
      <c r="K15" s="1"/>
      <c r="L15" s="1"/>
      <c r="M15" s="1"/>
      <c r="N15" s="173"/>
      <c r="O15" s="5"/>
      <c r="P15" s="5"/>
      <c r="Q15" s="5"/>
      <c r="R15" s="5"/>
      <c r="S15" s="5"/>
    </row>
    <row r="16" spans="1:19" x14ac:dyDescent="0.2">
      <c r="A16" s="5"/>
      <c r="B16" s="1"/>
      <c r="C16" s="5"/>
      <c r="D16" s="5"/>
      <c r="E16" s="5"/>
      <c r="F16" s="172"/>
      <c r="G16" s="1"/>
      <c r="H16" s="1"/>
      <c r="I16" s="1"/>
      <c r="J16" s="1"/>
      <c r="K16" s="1"/>
      <c r="L16" s="1"/>
      <c r="M16" s="1"/>
      <c r="N16" s="173"/>
      <c r="O16" s="5"/>
      <c r="P16" s="5"/>
      <c r="Q16" s="5"/>
      <c r="R16" s="5"/>
      <c r="S16" s="5"/>
    </row>
    <row r="17" spans="1:48" x14ac:dyDescent="0.2">
      <c r="A17" s="5"/>
      <c r="B17" s="5"/>
      <c r="C17" s="5"/>
      <c r="D17" s="5"/>
      <c r="E17" s="5"/>
      <c r="F17" s="172"/>
      <c r="G17" s="1"/>
      <c r="H17" s="1" t="s">
        <v>170</v>
      </c>
      <c r="I17" s="1"/>
      <c r="J17" s="1"/>
      <c r="K17" s="1"/>
      <c r="L17" s="1"/>
      <c r="M17" s="1"/>
      <c r="N17" s="173"/>
      <c r="O17" s="5"/>
      <c r="P17" s="5"/>
      <c r="Q17" s="5"/>
      <c r="R17" s="5"/>
      <c r="S17" s="5"/>
    </row>
    <row r="18" spans="1:48" x14ac:dyDescent="0.2">
      <c r="A18" s="5"/>
      <c r="B18" s="5"/>
      <c r="C18" s="5"/>
      <c r="D18" s="5"/>
      <c r="E18" s="5"/>
      <c r="F18" s="172"/>
      <c r="G18" s="1"/>
      <c r="H18" s="1"/>
      <c r="I18" s="1"/>
      <c r="J18" s="1"/>
      <c r="K18" s="1"/>
      <c r="L18" s="1"/>
      <c r="M18" s="1"/>
      <c r="N18" s="173"/>
      <c r="O18" s="5"/>
      <c r="P18" s="5"/>
      <c r="Q18" s="5"/>
      <c r="R18" s="5"/>
      <c r="S18" s="5"/>
    </row>
    <row r="19" spans="1:48" x14ac:dyDescent="0.2">
      <c r="A19" s="1"/>
      <c r="B19" s="1"/>
      <c r="C19" s="1"/>
      <c r="D19" s="1"/>
      <c r="E19" s="1"/>
      <c r="F19" s="172"/>
      <c r="G19" s="1"/>
      <c r="H19" s="1"/>
      <c r="I19" s="1"/>
      <c r="J19" s="1"/>
      <c r="K19" s="1"/>
      <c r="L19" s="1"/>
      <c r="M19" s="1"/>
      <c r="N19" s="173"/>
      <c r="O19" s="1"/>
      <c r="P19" s="1"/>
      <c r="Q19" s="1"/>
      <c r="R19" s="1"/>
      <c r="S19" s="1"/>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row>
    <row r="20" spans="1:48" x14ac:dyDescent="0.2">
      <c r="A20" s="1"/>
      <c r="B20" s="1"/>
      <c r="C20" s="1"/>
      <c r="D20" s="1"/>
      <c r="E20" s="1"/>
      <c r="F20" s="117"/>
      <c r="G20" s="35"/>
      <c r="H20" s="35"/>
      <c r="I20" s="35"/>
      <c r="J20" s="35"/>
      <c r="K20" s="35"/>
      <c r="L20" s="35"/>
      <c r="M20" s="35"/>
      <c r="N20" s="174"/>
      <c r="O20" s="1"/>
      <c r="P20" s="1"/>
      <c r="Q20" s="1"/>
      <c r="R20" s="1"/>
      <c r="S20" s="1"/>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row>
    <row r="21" spans="1:48" x14ac:dyDescent="0.2">
      <c r="A21" s="1"/>
      <c r="B21" s="1"/>
      <c r="C21" s="1"/>
      <c r="D21" s="1"/>
      <c r="E21" s="1"/>
      <c r="F21" s="117"/>
      <c r="G21" s="35"/>
      <c r="H21" s="35"/>
      <c r="I21" s="35"/>
      <c r="J21" s="35"/>
      <c r="K21" s="35"/>
      <c r="L21" s="35"/>
      <c r="M21" s="35"/>
      <c r="N21" s="174"/>
      <c r="O21" s="1"/>
      <c r="P21" s="1"/>
      <c r="Q21" s="1"/>
      <c r="R21" s="1"/>
      <c r="S21" s="1"/>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row>
    <row r="22" spans="1:48" x14ac:dyDescent="0.2">
      <c r="A22" s="1"/>
      <c r="B22" s="1"/>
      <c r="C22" s="1"/>
      <c r="D22" s="1"/>
      <c r="E22" s="1"/>
      <c r="F22" s="117"/>
      <c r="G22" s="35"/>
      <c r="H22" s="35"/>
      <c r="I22" s="35"/>
      <c r="J22" s="35"/>
      <c r="K22" s="35"/>
      <c r="L22" s="35"/>
      <c r="M22" s="35"/>
      <c r="N22" s="174"/>
      <c r="O22" s="1"/>
      <c r="P22" s="1"/>
      <c r="Q22" s="1"/>
      <c r="R22" s="1"/>
      <c r="S22" s="1"/>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row>
    <row r="23" spans="1:48" ht="12.75" customHeight="1" x14ac:dyDescent="0.2">
      <c r="A23" s="983"/>
      <c r="B23" s="983"/>
      <c r="C23" s="997"/>
      <c r="D23" s="997"/>
      <c r="E23" s="983"/>
      <c r="F23" s="175"/>
      <c r="G23" s="985"/>
      <c r="H23" s="985"/>
      <c r="I23" s="985"/>
      <c r="J23" s="985"/>
      <c r="K23" s="34"/>
      <c r="L23" s="34"/>
      <c r="M23" s="34" t="s">
        <v>53</v>
      </c>
      <c r="N23" s="176"/>
      <c r="O23" s="983"/>
      <c r="P23" s="983"/>
      <c r="Q23" s="990"/>
      <c r="R23" s="990"/>
      <c r="S23" s="983"/>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row>
    <row r="24" spans="1:48" ht="12" customHeight="1" x14ac:dyDescent="0.2">
      <c r="A24" s="984"/>
      <c r="B24" s="984"/>
      <c r="C24" s="984"/>
      <c r="D24" s="984"/>
      <c r="E24" s="984"/>
      <c r="F24" s="177"/>
      <c r="G24" s="996"/>
      <c r="H24" s="37"/>
      <c r="I24" s="37"/>
      <c r="J24" s="37"/>
      <c r="K24" s="37"/>
      <c r="L24" s="37"/>
      <c r="M24" s="37"/>
      <c r="N24" s="178"/>
      <c r="O24" s="984"/>
      <c r="P24" s="984"/>
      <c r="Q24" s="984"/>
      <c r="R24" s="984"/>
      <c r="S24" s="984"/>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row>
    <row r="25" spans="1:48" ht="35.1" customHeight="1" x14ac:dyDescent="0.2">
      <c r="A25" s="1"/>
      <c r="B25" s="1"/>
      <c r="C25" s="1"/>
      <c r="D25" s="1"/>
      <c r="E25" s="1"/>
      <c r="F25" s="117"/>
      <c r="G25" s="39" t="s">
        <v>32</v>
      </c>
      <c r="H25" s="39"/>
      <c r="I25" s="40"/>
      <c r="J25" s="40"/>
      <c r="K25" s="39"/>
      <c r="L25" s="38"/>
      <c r="M25" s="158"/>
      <c r="N25" s="174"/>
      <c r="O25" s="1"/>
      <c r="P25" s="1"/>
      <c r="Q25" s="1"/>
      <c r="R25" s="1"/>
      <c r="S25" s="1"/>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row>
    <row r="26" spans="1:48" ht="15" x14ac:dyDescent="0.2">
      <c r="A26" s="1"/>
      <c r="B26" s="1"/>
      <c r="C26" s="1"/>
      <c r="D26" s="1"/>
      <c r="E26" s="1"/>
      <c r="F26" s="117"/>
      <c r="G26" s="39"/>
      <c r="H26" s="39"/>
      <c r="I26" s="40"/>
      <c r="J26" s="40"/>
      <c r="K26" s="39"/>
      <c r="L26" s="38"/>
      <c r="M26" s="41"/>
      <c r="N26" s="174"/>
      <c r="O26" s="1"/>
      <c r="P26" s="1"/>
      <c r="Q26" s="1"/>
      <c r="R26" s="1"/>
      <c r="S26" s="1"/>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row>
    <row r="27" spans="1:48" ht="15" x14ac:dyDescent="0.2">
      <c r="A27" s="1"/>
      <c r="B27" s="1"/>
      <c r="C27" s="1"/>
      <c r="D27" s="1"/>
      <c r="E27" s="1"/>
      <c r="F27" s="117"/>
      <c r="G27" s="39"/>
      <c r="H27" s="39"/>
      <c r="I27" s="40"/>
      <c r="J27" s="40"/>
      <c r="K27" s="39"/>
      <c r="L27" s="38"/>
      <c r="M27" s="41"/>
      <c r="N27" s="174"/>
      <c r="O27" s="1"/>
      <c r="P27" s="1"/>
      <c r="Q27" s="1"/>
      <c r="R27" s="1"/>
      <c r="S27" s="1"/>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row>
    <row r="28" spans="1:48" ht="49.5" customHeight="1" x14ac:dyDescent="0.2">
      <c r="A28" s="1"/>
      <c r="B28" s="1"/>
      <c r="C28" s="1"/>
      <c r="D28" s="1"/>
      <c r="E28" s="1"/>
      <c r="F28" s="117"/>
      <c r="G28" s="993" t="s">
        <v>34</v>
      </c>
      <c r="H28" s="987"/>
      <c r="I28" s="987"/>
      <c r="J28" s="987"/>
      <c r="K28" s="987"/>
      <c r="L28" s="38"/>
      <c r="M28" s="43"/>
      <c r="N28" s="174"/>
      <c r="O28" s="1"/>
      <c r="P28" s="1"/>
      <c r="Q28" s="1"/>
      <c r="R28" s="1"/>
      <c r="S28" s="1"/>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row>
    <row r="29" spans="1:48" ht="15" x14ac:dyDescent="0.2">
      <c r="A29" s="1"/>
      <c r="B29" s="1"/>
      <c r="C29" s="1"/>
      <c r="D29" s="1"/>
      <c r="E29" s="1"/>
      <c r="F29" s="117"/>
      <c r="G29" s="39"/>
      <c r="H29" s="39"/>
      <c r="I29" s="40"/>
      <c r="J29" s="40"/>
      <c r="K29" s="39"/>
      <c r="L29" s="38"/>
      <c r="M29" s="41"/>
      <c r="N29" s="174"/>
      <c r="O29" s="1"/>
      <c r="P29" s="1"/>
      <c r="Q29" s="1"/>
      <c r="R29" s="1"/>
      <c r="S29" s="1"/>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row>
    <row r="30" spans="1:48" ht="15" x14ac:dyDescent="0.2">
      <c r="A30" s="1"/>
      <c r="B30" s="1"/>
      <c r="C30" s="1"/>
      <c r="D30" s="1"/>
      <c r="E30" s="1"/>
      <c r="F30" s="117"/>
      <c r="G30" s="39"/>
      <c r="H30" s="39"/>
      <c r="I30" s="40"/>
      <c r="J30" s="40"/>
      <c r="K30" s="39"/>
      <c r="L30" s="38"/>
      <c r="M30" s="41"/>
      <c r="N30" s="174"/>
      <c r="O30" s="1"/>
      <c r="P30" s="1"/>
      <c r="Q30" s="1"/>
      <c r="R30" s="1"/>
      <c r="S30" s="1"/>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row>
    <row r="31" spans="1:48" ht="35.1" customHeight="1" x14ac:dyDescent="0.2">
      <c r="A31" s="1"/>
      <c r="B31" s="1"/>
      <c r="C31" s="1"/>
      <c r="D31" s="1"/>
      <c r="E31" s="1"/>
      <c r="F31" s="117"/>
      <c r="G31" s="39" t="s">
        <v>35</v>
      </c>
      <c r="H31" s="39"/>
      <c r="I31" s="40"/>
      <c r="J31" s="40"/>
      <c r="K31" s="39"/>
      <c r="L31" s="38"/>
      <c r="M31" s="158"/>
      <c r="N31" s="174"/>
      <c r="O31" s="1"/>
      <c r="P31" s="1"/>
      <c r="Q31" s="1"/>
      <c r="R31" s="1"/>
      <c r="S31" s="1"/>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row>
    <row r="32" spans="1:48" ht="15" x14ac:dyDescent="0.2">
      <c r="A32" s="1"/>
      <c r="B32" s="1"/>
      <c r="C32" s="1"/>
      <c r="D32" s="1"/>
      <c r="E32" s="1"/>
      <c r="F32" s="117"/>
      <c r="G32" s="36"/>
      <c r="H32" s="36"/>
      <c r="I32" s="38"/>
      <c r="J32" s="38"/>
      <c r="K32" s="36"/>
      <c r="L32" s="38"/>
      <c r="M32" s="41"/>
      <c r="N32" s="174"/>
      <c r="O32" s="1"/>
      <c r="P32" s="1"/>
      <c r="Q32" s="1"/>
      <c r="R32" s="1"/>
      <c r="S32" s="1"/>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row>
    <row r="33" spans="1:48" ht="15" x14ac:dyDescent="0.2">
      <c r="A33" s="1"/>
      <c r="B33" s="1"/>
      <c r="C33" s="1"/>
      <c r="D33" s="1"/>
      <c r="E33" s="1"/>
      <c r="F33" s="117"/>
      <c r="G33" s="36"/>
      <c r="H33" s="36"/>
      <c r="I33" s="38"/>
      <c r="J33" s="38"/>
      <c r="K33" s="36"/>
      <c r="L33" s="38"/>
      <c r="M33" s="41"/>
      <c r="N33" s="174"/>
      <c r="O33" s="1"/>
      <c r="P33" s="1"/>
      <c r="Q33" s="1"/>
      <c r="R33" s="1"/>
      <c r="S33" s="1"/>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row>
    <row r="34" spans="1:48" ht="15" x14ac:dyDescent="0.2">
      <c r="A34" s="1"/>
      <c r="B34" s="1"/>
      <c r="C34" s="1"/>
      <c r="D34" s="1"/>
      <c r="E34" s="1"/>
      <c r="F34" s="117"/>
      <c r="G34" s="36"/>
      <c r="H34" s="36"/>
      <c r="I34" s="38"/>
      <c r="J34" s="38"/>
      <c r="K34" s="36"/>
      <c r="L34" s="38"/>
      <c r="M34" s="41"/>
      <c r="N34" s="174"/>
      <c r="O34" s="1"/>
      <c r="P34" s="1"/>
      <c r="Q34" s="1"/>
      <c r="R34" s="1"/>
      <c r="S34" s="1"/>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row>
    <row r="35" spans="1:48" ht="15" x14ac:dyDescent="0.2">
      <c r="A35" s="1"/>
      <c r="B35" s="1"/>
      <c r="C35" s="1"/>
      <c r="D35" s="1"/>
      <c r="E35" s="1"/>
      <c r="F35" s="117"/>
      <c r="G35" s="36"/>
      <c r="H35" s="36"/>
      <c r="I35" s="38"/>
      <c r="J35" s="38"/>
      <c r="K35" s="36"/>
      <c r="L35" s="38"/>
      <c r="M35" s="41"/>
      <c r="N35" s="174"/>
      <c r="O35" s="1"/>
      <c r="P35" s="1"/>
      <c r="Q35" s="1"/>
      <c r="R35" s="1"/>
      <c r="S35" s="1"/>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row>
    <row r="36" spans="1:48" ht="15" x14ac:dyDescent="0.2">
      <c r="A36" s="1"/>
      <c r="B36" s="1"/>
      <c r="C36" s="1"/>
      <c r="D36" s="1"/>
      <c r="E36" s="1"/>
      <c r="F36" s="117"/>
      <c r="G36" s="36"/>
      <c r="H36" s="36"/>
      <c r="I36" s="38"/>
      <c r="J36" s="38"/>
      <c r="K36" s="36"/>
      <c r="L36" s="38"/>
      <c r="M36" s="41"/>
      <c r="N36" s="174"/>
      <c r="O36" s="1"/>
      <c r="P36" s="1"/>
      <c r="Q36" s="1"/>
      <c r="R36" s="1"/>
      <c r="S36" s="1"/>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row>
    <row r="37" spans="1:48" ht="15.75" thickBot="1" x14ac:dyDescent="0.25">
      <c r="A37" s="1"/>
      <c r="B37" s="1"/>
      <c r="C37" s="1"/>
      <c r="D37" s="1"/>
      <c r="E37" s="1"/>
      <c r="F37" s="117"/>
      <c r="G37" s="36"/>
      <c r="H37" s="36"/>
      <c r="I37" s="38"/>
      <c r="J37" s="38"/>
      <c r="K37" s="36"/>
      <c r="L37" s="38"/>
      <c r="M37" s="41"/>
      <c r="N37" s="174"/>
      <c r="O37" s="1"/>
      <c r="P37" s="1"/>
      <c r="Q37" s="1"/>
      <c r="R37" s="1"/>
      <c r="S37" s="1"/>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row>
    <row r="38" spans="1:48" ht="15" x14ac:dyDescent="0.2">
      <c r="A38" s="1"/>
      <c r="B38" s="1"/>
      <c r="C38" s="1"/>
      <c r="D38" s="1"/>
      <c r="E38" s="1"/>
      <c r="F38" s="117"/>
      <c r="G38" s="36"/>
      <c r="H38" s="36"/>
      <c r="I38" s="991" t="s">
        <v>334</v>
      </c>
      <c r="J38" s="992"/>
      <c r="K38" s="992"/>
      <c r="L38" s="38"/>
      <c r="M38" s="988">
        <f>((M25*((M28*100)/2)+M31*(100-((M28*100)/2)))/100)</f>
        <v>0</v>
      </c>
      <c r="N38" s="174"/>
      <c r="O38" s="1"/>
      <c r="P38" s="1"/>
      <c r="Q38" s="1"/>
      <c r="R38" s="1"/>
      <c r="S38" s="1"/>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row>
    <row r="39" spans="1:48" ht="15.75" thickBot="1" x14ac:dyDescent="0.25">
      <c r="A39" s="1"/>
      <c r="B39" s="1"/>
      <c r="C39" s="1"/>
      <c r="D39" s="1"/>
      <c r="E39" s="1"/>
      <c r="F39" s="117"/>
      <c r="G39" s="36"/>
      <c r="H39" s="36"/>
      <c r="I39" s="992"/>
      <c r="J39" s="992"/>
      <c r="K39" s="992"/>
      <c r="L39" s="38"/>
      <c r="M39" s="989"/>
      <c r="N39" s="174"/>
      <c r="O39" s="1"/>
      <c r="P39" s="1"/>
      <c r="Q39" s="1"/>
      <c r="R39" s="1"/>
      <c r="S39" s="1"/>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row>
    <row r="40" spans="1:48" ht="36" customHeight="1" x14ac:dyDescent="0.2">
      <c r="A40" s="1"/>
      <c r="B40" s="1"/>
      <c r="C40" s="1"/>
      <c r="D40" s="1"/>
      <c r="E40" s="1"/>
      <c r="F40" s="117"/>
      <c r="G40" s="36"/>
      <c r="H40" s="36"/>
      <c r="I40" s="992"/>
      <c r="J40" s="992"/>
      <c r="K40" s="992"/>
      <c r="L40" s="38"/>
      <c r="M40" s="38"/>
      <c r="N40" s="174"/>
      <c r="O40" s="1"/>
      <c r="P40" s="1"/>
      <c r="Q40" s="1"/>
      <c r="R40" s="1"/>
      <c r="S40" s="1"/>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row>
    <row r="41" spans="1:48" ht="9.75" customHeight="1" x14ac:dyDescent="0.2">
      <c r="A41" s="1"/>
      <c r="B41" s="1"/>
      <c r="C41" s="1"/>
      <c r="D41" s="1"/>
      <c r="E41" s="1"/>
      <c r="F41" s="117"/>
      <c r="G41" s="36"/>
      <c r="H41" s="36"/>
      <c r="I41" s="38"/>
      <c r="J41" s="38"/>
      <c r="K41" s="36"/>
      <c r="L41" s="38"/>
      <c r="M41" s="38"/>
      <c r="N41" s="174"/>
      <c r="O41" s="1"/>
      <c r="P41" s="1"/>
      <c r="Q41" s="1"/>
      <c r="R41" s="1"/>
      <c r="S41" s="1"/>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row>
    <row r="42" spans="1:48" ht="6" customHeight="1" x14ac:dyDescent="0.2">
      <c r="A42" s="1"/>
      <c r="B42" s="1"/>
      <c r="C42" s="1"/>
      <c r="D42" s="1"/>
      <c r="E42" s="1"/>
      <c r="F42" s="117"/>
      <c r="G42" s="36"/>
      <c r="H42" s="36"/>
      <c r="I42" s="38"/>
      <c r="J42" s="38"/>
      <c r="K42" s="36"/>
      <c r="L42" s="38"/>
      <c r="M42" s="38"/>
      <c r="N42" s="174"/>
      <c r="O42" s="1"/>
      <c r="P42" s="1"/>
      <c r="Q42" s="1"/>
      <c r="R42" s="1"/>
      <c r="S42" s="1"/>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row>
    <row r="43" spans="1:48" ht="15" x14ac:dyDescent="0.2">
      <c r="A43" s="1"/>
      <c r="B43" s="1"/>
      <c r="C43" s="1"/>
      <c r="D43" s="1"/>
      <c r="E43" s="1"/>
      <c r="F43" s="117"/>
      <c r="G43" s="179" t="s">
        <v>52</v>
      </c>
      <c r="H43" s="180"/>
      <c r="I43" s="180"/>
      <c r="J43" s="180"/>
      <c r="K43" s="180"/>
      <c r="L43" s="180"/>
      <c r="M43" s="180"/>
      <c r="N43" s="174"/>
      <c r="O43" s="1"/>
      <c r="P43" s="1"/>
      <c r="Q43" s="1"/>
      <c r="R43" s="1"/>
      <c r="S43" s="1"/>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row>
    <row r="44" spans="1:48" x14ac:dyDescent="0.2">
      <c r="A44" s="1"/>
      <c r="B44" s="1"/>
      <c r="C44" s="1"/>
      <c r="D44" s="1"/>
      <c r="E44" s="1"/>
      <c r="F44" s="117"/>
      <c r="G44" s="180"/>
      <c r="H44" s="180"/>
      <c r="I44" s="180"/>
      <c r="J44" s="180"/>
      <c r="K44" s="180"/>
      <c r="L44" s="180"/>
      <c r="M44" s="180"/>
      <c r="N44" s="174"/>
      <c r="O44" s="1"/>
      <c r="P44" s="1"/>
      <c r="Q44" s="1"/>
      <c r="R44" s="1"/>
      <c r="S44" s="1"/>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row>
    <row r="45" spans="1:48" ht="15" x14ac:dyDescent="0.2">
      <c r="A45" s="1"/>
      <c r="B45" s="1"/>
      <c r="C45" s="1"/>
      <c r="D45" s="1"/>
      <c r="E45" s="1"/>
      <c r="F45" s="117"/>
      <c r="G45" s="180"/>
      <c r="H45" s="179" t="s">
        <v>33</v>
      </c>
      <c r="I45" s="180"/>
      <c r="J45" s="180"/>
      <c r="K45" s="180"/>
      <c r="L45" s="180"/>
      <c r="M45" s="180"/>
      <c r="N45" s="174"/>
      <c r="O45" s="1"/>
      <c r="P45" s="1"/>
      <c r="Q45" s="1"/>
      <c r="R45" s="1"/>
      <c r="S45" s="1"/>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row>
    <row r="46" spans="1:48" x14ac:dyDescent="0.2">
      <c r="A46" s="1"/>
      <c r="B46" s="1"/>
      <c r="C46" s="1"/>
      <c r="D46" s="1"/>
      <c r="E46" s="1"/>
      <c r="F46" s="117"/>
      <c r="G46" s="180"/>
      <c r="H46" s="180"/>
      <c r="I46" s="180"/>
      <c r="J46" s="180"/>
      <c r="K46" s="180"/>
      <c r="L46" s="180"/>
      <c r="M46" s="180"/>
      <c r="N46" s="174"/>
      <c r="O46" s="1"/>
      <c r="P46" s="1"/>
      <c r="Q46" s="1"/>
      <c r="R46" s="1"/>
      <c r="S46" s="1"/>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row>
    <row r="47" spans="1:48" x14ac:dyDescent="0.2">
      <c r="A47" s="1"/>
      <c r="B47" s="1"/>
      <c r="C47" s="1"/>
      <c r="D47" s="1"/>
      <c r="E47" s="1"/>
      <c r="F47" s="117"/>
      <c r="G47" s="986" t="s">
        <v>329</v>
      </c>
      <c r="H47" s="987"/>
      <c r="I47" s="987"/>
      <c r="J47" s="987"/>
      <c r="K47" s="987"/>
      <c r="L47" s="987"/>
      <c r="M47" s="987"/>
      <c r="N47" s="174"/>
      <c r="O47" s="1"/>
      <c r="P47" s="1"/>
      <c r="Q47" s="1"/>
      <c r="R47" s="1"/>
      <c r="S47" s="1"/>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row>
    <row r="48" spans="1:48" x14ac:dyDescent="0.2">
      <c r="A48" s="1"/>
      <c r="B48" s="1"/>
      <c r="C48" s="1"/>
      <c r="D48" s="1"/>
      <c r="E48" s="1"/>
      <c r="F48" s="117"/>
      <c r="G48" s="987"/>
      <c r="H48" s="987"/>
      <c r="I48" s="987"/>
      <c r="J48" s="987"/>
      <c r="K48" s="987"/>
      <c r="L48" s="987"/>
      <c r="M48" s="987"/>
      <c r="N48" s="174"/>
      <c r="O48" s="1"/>
      <c r="P48" s="1"/>
      <c r="Q48" s="1"/>
      <c r="R48" s="1"/>
      <c r="S48" s="1"/>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row>
    <row r="49" spans="1:48" x14ac:dyDescent="0.2">
      <c r="A49" s="1"/>
      <c r="B49" s="1"/>
      <c r="C49" s="1"/>
      <c r="D49" s="1"/>
      <c r="E49" s="1"/>
      <c r="F49" s="117"/>
      <c r="G49" s="987"/>
      <c r="H49" s="987"/>
      <c r="I49" s="987"/>
      <c r="J49" s="987"/>
      <c r="K49" s="987"/>
      <c r="L49" s="987"/>
      <c r="M49" s="987"/>
      <c r="N49" s="174"/>
      <c r="O49" s="1"/>
      <c r="P49" s="1"/>
      <c r="Q49" s="1"/>
      <c r="R49" s="1"/>
      <c r="S49" s="1"/>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row>
    <row r="50" spans="1:48" x14ac:dyDescent="0.2">
      <c r="A50" s="1"/>
      <c r="B50" s="1"/>
      <c r="C50" s="1"/>
      <c r="D50" s="1"/>
      <c r="E50" s="1"/>
      <c r="F50" s="117"/>
      <c r="G50" s="987"/>
      <c r="H50" s="987"/>
      <c r="I50" s="987"/>
      <c r="J50" s="987"/>
      <c r="K50" s="987"/>
      <c r="L50" s="987"/>
      <c r="M50" s="987"/>
      <c r="N50" s="174"/>
      <c r="O50" s="1"/>
      <c r="P50" s="1"/>
      <c r="Q50" s="1"/>
      <c r="R50" s="1"/>
      <c r="S50" s="1"/>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row>
    <row r="51" spans="1:48" ht="15" x14ac:dyDescent="0.2">
      <c r="A51" s="1"/>
      <c r="B51" s="1"/>
      <c r="C51" s="1"/>
      <c r="D51" s="1"/>
      <c r="E51" s="1"/>
      <c r="F51" s="117"/>
      <c r="G51" s="36"/>
      <c r="H51" s="36"/>
      <c r="I51" s="38"/>
      <c r="J51" s="38"/>
      <c r="K51" s="36"/>
      <c r="L51" s="38"/>
      <c r="M51" s="38"/>
      <c r="N51" s="174"/>
      <c r="O51" s="1"/>
      <c r="P51" s="1"/>
      <c r="Q51" s="1"/>
      <c r="R51" s="1"/>
      <c r="S51" s="1"/>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row>
    <row r="52" spans="1:48" x14ac:dyDescent="0.2">
      <c r="A52" s="1"/>
      <c r="B52" s="1"/>
      <c r="C52" s="1"/>
      <c r="D52" s="1"/>
      <c r="E52" s="1"/>
      <c r="F52" s="118"/>
      <c r="G52" s="181"/>
      <c r="H52" s="181"/>
      <c r="I52" s="182"/>
      <c r="J52" s="182"/>
      <c r="K52" s="181"/>
      <c r="L52" s="182"/>
      <c r="M52" s="182"/>
      <c r="N52" s="183"/>
      <c r="O52" s="1"/>
      <c r="P52" s="1"/>
      <c r="Q52" s="1"/>
      <c r="R52" s="1"/>
      <c r="S52" s="1"/>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row>
    <row r="53" spans="1:48" x14ac:dyDescent="0.2">
      <c r="A53" s="1"/>
      <c r="B53" s="1"/>
      <c r="C53" s="1"/>
      <c r="D53" s="1"/>
      <c r="E53" s="1"/>
      <c r="F53" s="1"/>
      <c r="G53" s="1"/>
      <c r="H53" s="1"/>
      <c r="I53" s="33"/>
      <c r="J53" s="33"/>
      <c r="K53" s="1"/>
      <c r="L53" s="33"/>
      <c r="M53" s="33"/>
      <c r="N53" s="1"/>
      <c r="O53" s="1"/>
      <c r="P53" s="1"/>
      <c r="Q53" s="1"/>
      <c r="R53" s="1"/>
      <c r="S53" s="1"/>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row>
    <row r="54" spans="1:48" x14ac:dyDescent="0.2">
      <c r="A54" s="1"/>
      <c r="B54" s="1"/>
      <c r="C54" s="1"/>
      <c r="D54" s="1"/>
      <c r="E54" s="1"/>
      <c r="F54" s="1"/>
      <c r="G54" s="1"/>
      <c r="H54" s="1"/>
      <c r="I54" s="33"/>
      <c r="J54" s="33"/>
      <c r="K54" s="1"/>
      <c r="L54" s="33"/>
      <c r="M54" s="33"/>
      <c r="N54" s="1"/>
      <c r="O54" s="1"/>
      <c r="P54" s="1"/>
      <c r="Q54" s="1"/>
      <c r="R54" s="1"/>
      <c r="S54" s="1"/>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row>
    <row r="55" spans="1:48" x14ac:dyDescent="0.2">
      <c r="A55" s="1"/>
      <c r="B55" s="1"/>
      <c r="C55" s="1"/>
      <c r="D55" s="1"/>
      <c r="E55" s="1"/>
      <c r="F55" s="1"/>
      <c r="G55" s="1"/>
      <c r="H55" s="1"/>
      <c r="I55" s="33"/>
      <c r="J55" s="33"/>
      <c r="K55" s="1"/>
      <c r="L55" s="33"/>
      <c r="M55" s="33"/>
      <c r="N55" s="1"/>
      <c r="O55" s="1"/>
      <c r="P55" s="1"/>
      <c r="Q55" s="1"/>
      <c r="R55" s="1"/>
      <c r="S55" s="1"/>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row>
    <row r="56" spans="1:48" x14ac:dyDescent="0.2">
      <c r="A56" s="1"/>
      <c r="B56" s="1"/>
      <c r="C56" s="1"/>
      <c r="D56" s="1"/>
      <c r="E56" s="1"/>
      <c r="F56" s="1"/>
      <c r="G56" s="1"/>
      <c r="H56" s="1"/>
      <c r="I56" s="33"/>
      <c r="J56" s="33"/>
      <c r="K56" s="1"/>
      <c r="L56" s="1"/>
      <c r="M56" s="1"/>
      <c r="N56" s="1"/>
      <c r="O56" s="1"/>
      <c r="P56" s="1"/>
      <c r="Q56" s="1"/>
      <c r="R56" s="1"/>
      <c r="S56" s="1"/>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row>
    <row r="57" spans="1:48" x14ac:dyDescent="0.2">
      <c r="A57" s="1"/>
      <c r="B57" s="1"/>
      <c r="C57" s="1"/>
      <c r="D57" s="1"/>
      <c r="E57" s="1"/>
      <c r="F57" s="1"/>
      <c r="G57" s="1"/>
      <c r="H57" s="1"/>
      <c r="I57" s="1"/>
      <c r="J57" s="1"/>
      <c r="K57" s="1"/>
      <c r="L57" s="1"/>
      <c r="M57" s="1"/>
      <c r="N57" s="1"/>
      <c r="O57" s="1"/>
      <c r="P57" s="1"/>
      <c r="Q57" s="1"/>
      <c r="R57" s="1"/>
      <c r="S57" s="1"/>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row>
    <row r="58" spans="1:48" x14ac:dyDescent="0.2">
      <c r="A58" s="1"/>
      <c r="B58" s="1"/>
      <c r="C58" s="1"/>
      <c r="D58" s="1"/>
      <c r="E58" s="1"/>
      <c r="F58" s="1"/>
      <c r="G58" s="1"/>
      <c r="H58" s="1"/>
      <c r="I58" s="1"/>
      <c r="J58" s="1"/>
      <c r="K58" s="1"/>
      <c r="L58" s="1"/>
      <c r="M58" s="1"/>
      <c r="N58" s="1"/>
      <c r="O58" s="1"/>
      <c r="P58" s="1"/>
      <c r="Q58" s="1"/>
      <c r="R58" s="1"/>
      <c r="S58" s="1"/>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row>
    <row r="59" spans="1:48" x14ac:dyDescent="0.2">
      <c r="A59" s="1"/>
      <c r="B59" s="1"/>
      <c r="C59" s="1"/>
      <c r="D59" s="1"/>
      <c r="E59" s="1"/>
      <c r="F59" s="1"/>
      <c r="G59" s="1"/>
      <c r="H59" s="1"/>
      <c r="I59" s="1"/>
      <c r="J59" s="1"/>
      <c r="K59" s="1"/>
      <c r="L59" s="1"/>
      <c r="M59" s="1"/>
      <c r="N59" s="1"/>
      <c r="O59" s="1"/>
      <c r="P59" s="1"/>
      <c r="Q59" s="1"/>
      <c r="R59" s="1"/>
      <c r="S59" s="1"/>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row>
    <row r="60" spans="1:48" x14ac:dyDescent="0.2">
      <c r="A60" s="1"/>
      <c r="B60" s="1"/>
      <c r="C60" s="1"/>
      <c r="D60" s="1"/>
      <c r="E60" s="1"/>
      <c r="F60" s="1"/>
      <c r="G60" s="1"/>
      <c r="H60" s="1"/>
      <c r="I60" s="1"/>
      <c r="J60" s="1"/>
      <c r="K60" s="1"/>
      <c r="L60" s="1"/>
      <c r="M60" s="1"/>
      <c r="N60" s="1"/>
      <c r="O60" s="1"/>
      <c r="P60" s="1"/>
      <c r="Q60" s="1"/>
      <c r="R60" s="1"/>
      <c r="S60" s="1"/>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row>
    <row r="61" spans="1:48" x14ac:dyDescent="0.2">
      <c r="A61" s="1"/>
      <c r="B61" s="1"/>
      <c r="C61" s="1"/>
      <c r="D61" s="1"/>
      <c r="E61" s="1"/>
      <c r="F61" s="1"/>
      <c r="G61" s="1"/>
      <c r="H61" s="1"/>
      <c r="I61" s="1"/>
      <c r="J61" s="1"/>
      <c r="K61" s="1"/>
      <c r="L61" s="1"/>
      <c r="M61" s="1"/>
      <c r="N61" s="1"/>
      <c r="O61" s="1"/>
      <c r="P61" s="1"/>
      <c r="Q61" s="1"/>
      <c r="R61" s="1"/>
      <c r="S61" s="1"/>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row>
    <row r="62" spans="1:48" x14ac:dyDescent="0.2">
      <c r="A62" s="1"/>
      <c r="B62" s="1"/>
      <c r="C62" s="1"/>
      <c r="D62" s="1"/>
      <c r="E62" s="1"/>
      <c r="F62" s="1"/>
      <c r="G62" s="1"/>
      <c r="H62" s="1"/>
      <c r="I62" s="1"/>
      <c r="J62" s="1"/>
      <c r="K62" s="1"/>
      <c r="L62" s="1"/>
      <c r="M62" s="1"/>
      <c r="N62" s="1"/>
      <c r="O62" s="1"/>
      <c r="P62" s="1"/>
      <c r="Q62" s="1"/>
      <c r="R62" s="1"/>
      <c r="S62" s="1"/>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row>
    <row r="63" spans="1:48" x14ac:dyDescent="0.2">
      <c r="A63" s="1"/>
      <c r="B63" s="1"/>
      <c r="C63" s="1"/>
      <c r="D63" s="1"/>
      <c r="E63" s="1"/>
      <c r="F63" s="1"/>
      <c r="G63" s="1"/>
      <c r="H63" s="1"/>
      <c r="I63" s="1"/>
      <c r="J63" s="1"/>
      <c r="K63" s="1"/>
      <c r="L63" s="1"/>
      <c r="M63" s="1"/>
      <c r="N63" s="1"/>
      <c r="O63" s="1"/>
      <c r="P63" s="1"/>
      <c r="Q63" s="1"/>
      <c r="R63" s="1"/>
      <c r="S63" s="1"/>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row>
    <row r="64" spans="1:48" x14ac:dyDescent="0.2">
      <c r="A64" s="1"/>
      <c r="B64" s="1"/>
      <c r="C64" s="1"/>
      <c r="D64" s="1"/>
      <c r="E64" s="1"/>
      <c r="F64" s="1"/>
      <c r="G64" s="1"/>
      <c r="H64" s="1"/>
      <c r="I64" s="1"/>
      <c r="J64" s="1"/>
      <c r="K64" s="1"/>
      <c r="L64" s="1"/>
      <c r="M64" s="1"/>
      <c r="N64" s="1"/>
      <c r="O64" s="1"/>
      <c r="P64" s="1"/>
      <c r="Q64" s="1"/>
      <c r="R64" s="1"/>
      <c r="S64" s="1"/>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row>
    <row r="65" spans="1:48" x14ac:dyDescent="0.2">
      <c r="A65" s="1"/>
      <c r="B65" s="1"/>
      <c r="C65" s="1"/>
      <c r="D65" s="1"/>
      <c r="E65" s="1"/>
      <c r="F65" s="1"/>
      <c r="G65" s="1"/>
      <c r="H65" s="1"/>
      <c r="I65" s="1"/>
      <c r="J65" s="1"/>
      <c r="K65" s="1"/>
      <c r="L65" s="1"/>
      <c r="M65" s="1"/>
      <c r="N65" s="1"/>
      <c r="O65" s="1"/>
      <c r="P65" s="1"/>
      <c r="Q65" s="1"/>
      <c r="R65" s="1"/>
      <c r="S65" s="1"/>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row>
    <row r="66" spans="1:48" x14ac:dyDescent="0.2">
      <c r="A66" s="1"/>
      <c r="B66" s="1"/>
      <c r="C66" s="1"/>
      <c r="D66" s="1"/>
      <c r="E66" s="1"/>
      <c r="F66" s="1"/>
      <c r="G66" s="1"/>
      <c r="H66" s="1"/>
      <c r="I66" s="1"/>
      <c r="J66" s="1"/>
      <c r="K66" s="1"/>
      <c r="L66" s="1"/>
      <c r="M66" s="1"/>
      <c r="N66" s="1"/>
      <c r="O66" s="1"/>
      <c r="P66" s="1"/>
      <c r="Q66" s="1"/>
      <c r="R66" s="1"/>
      <c r="S66" s="1"/>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row>
    <row r="67" spans="1:48" x14ac:dyDescent="0.2">
      <c r="A67" s="1"/>
      <c r="B67" s="1"/>
      <c r="C67" s="1"/>
      <c r="D67" s="1"/>
      <c r="E67" s="1"/>
      <c r="F67" s="1"/>
      <c r="G67" s="1"/>
      <c r="H67" s="1"/>
      <c r="I67" s="1"/>
      <c r="J67" s="1"/>
      <c r="K67" s="1"/>
      <c r="L67" s="1"/>
      <c r="M67" s="1"/>
      <c r="N67" s="1"/>
      <c r="O67" s="1"/>
      <c r="P67" s="1"/>
      <c r="Q67" s="1"/>
      <c r="R67" s="1"/>
      <c r="S67" s="1"/>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row>
    <row r="68" spans="1:48" x14ac:dyDescent="0.2">
      <c r="A68" s="1"/>
      <c r="B68" s="1"/>
      <c r="C68" s="1"/>
      <c r="D68" s="1"/>
      <c r="E68" s="1"/>
      <c r="F68" s="1"/>
      <c r="G68" s="1"/>
      <c r="H68" s="1"/>
      <c r="I68" s="1"/>
      <c r="J68" s="1"/>
      <c r="K68" s="1"/>
      <c r="L68" s="1"/>
      <c r="M68" s="1"/>
      <c r="N68" s="1"/>
      <c r="O68" s="1"/>
      <c r="P68" s="1"/>
      <c r="Q68" s="1"/>
      <c r="R68" s="1"/>
      <c r="S68" s="1"/>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row>
    <row r="69" spans="1:48" x14ac:dyDescent="0.2">
      <c r="A69" s="1"/>
      <c r="B69" s="1"/>
      <c r="C69" s="1"/>
      <c r="D69" s="1"/>
      <c r="E69" s="1"/>
      <c r="F69" s="1"/>
      <c r="G69" s="1"/>
      <c r="H69" s="1"/>
      <c r="I69" s="1"/>
      <c r="J69" s="1"/>
      <c r="K69" s="1"/>
      <c r="L69" s="1"/>
      <c r="M69" s="1"/>
      <c r="N69" s="1"/>
      <c r="O69" s="1"/>
      <c r="P69" s="1"/>
      <c r="Q69" s="1"/>
      <c r="R69" s="1"/>
      <c r="S69" s="1"/>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row>
    <row r="70" spans="1:48" x14ac:dyDescent="0.2">
      <c r="A70" s="1"/>
      <c r="B70" s="1"/>
      <c r="C70" s="1"/>
      <c r="D70" s="1"/>
      <c r="E70" s="1"/>
      <c r="F70" s="1"/>
      <c r="G70" s="1"/>
      <c r="H70" s="1"/>
      <c r="I70" s="1"/>
      <c r="J70" s="1"/>
      <c r="K70" s="1"/>
      <c r="L70" s="1"/>
      <c r="M70" s="1"/>
      <c r="N70" s="1"/>
      <c r="O70" s="1"/>
      <c r="P70" s="1"/>
      <c r="Q70" s="1"/>
      <c r="R70" s="1"/>
      <c r="S70" s="1"/>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row>
    <row r="71" spans="1:48" x14ac:dyDescent="0.2">
      <c r="A71" s="1"/>
      <c r="B71" s="1"/>
      <c r="C71" s="1"/>
      <c r="D71" s="1"/>
      <c r="E71" s="1"/>
      <c r="F71" s="1"/>
      <c r="G71" s="1"/>
      <c r="H71" s="1"/>
      <c r="I71" s="1"/>
      <c r="J71" s="1"/>
      <c r="K71" s="1"/>
      <c r="L71" s="1"/>
      <c r="M71" s="1"/>
      <c r="N71" s="1"/>
      <c r="O71" s="1"/>
      <c r="P71" s="1"/>
      <c r="Q71" s="1"/>
      <c r="R71" s="1"/>
      <c r="S71" s="1"/>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row>
    <row r="72" spans="1:48" x14ac:dyDescent="0.2">
      <c r="A72" s="1"/>
      <c r="B72" s="1"/>
      <c r="C72" s="1"/>
      <c r="D72" s="1"/>
      <c r="E72" s="1"/>
      <c r="F72" s="1"/>
      <c r="G72" s="1"/>
      <c r="H72" s="1"/>
      <c r="I72" s="1"/>
      <c r="J72" s="1"/>
      <c r="K72" s="1"/>
      <c r="L72" s="1"/>
      <c r="M72" s="1"/>
      <c r="N72" s="1"/>
      <c r="O72" s="1"/>
      <c r="P72" s="1"/>
      <c r="Q72" s="1"/>
      <c r="R72" s="1"/>
      <c r="S72" s="1"/>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row>
    <row r="73" spans="1:48" x14ac:dyDescent="0.2">
      <c r="A73" s="1"/>
      <c r="B73" s="1"/>
      <c r="C73" s="1"/>
      <c r="D73" s="1"/>
      <c r="E73" s="1"/>
      <c r="F73" s="1"/>
      <c r="G73" s="1"/>
      <c r="H73" s="1"/>
      <c r="I73" s="1"/>
      <c r="J73" s="1"/>
      <c r="K73" s="1"/>
      <c r="L73" s="1"/>
      <c r="M73" s="1"/>
      <c r="N73" s="1"/>
      <c r="O73" s="1"/>
      <c r="P73" s="1"/>
      <c r="Q73" s="1"/>
      <c r="R73" s="1"/>
      <c r="S73" s="1"/>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row>
    <row r="74" spans="1:48" x14ac:dyDescent="0.2">
      <c r="A74" s="1"/>
      <c r="B74" s="1"/>
      <c r="C74" s="1"/>
      <c r="D74" s="1"/>
      <c r="E74" s="1"/>
      <c r="F74" s="1"/>
      <c r="G74" s="1"/>
      <c r="H74" s="1"/>
      <c r="I74" s="1"/>
      <c r="J74" s="1"/>
      <c r="K74" s="1"/>
      <c r="L74" s="1"/>
      <c r="M74" s="1"/>
      <c r="N74" s="1"/>
      <c r="O74" s="1"/>
      <c r="P74" s="1"/>
      <c r="Q74" s="1"/>
      <c r="R74" s="1"/>
      <c r="S74" s="1"/>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row>
    <row r="75" spans="1:48" x14ac:dyDescent="0.2">
      <c r="A75" s="1"/>
      <c r="B75" s="1"/>
      <c r="C75" s="1"/>
      <c r="D75" s="1"/>
      <c r="E75" s="1"/>
      <c r="F75" s="1"/>
      <c r="G75" s="1"/>
      <c r="H75" s="1"/>
      <c r="I75" s="1"/>
      <c r="J75" s="1"/>
      <c r="K75" s="1"/>
      <c r="L75" s="1"/>
      <c r="M75" s="1"/>
      <c r="N75" s="1"/>
      <c r="O75" s="1"/>
      <c r="P75" s="1"/>
      <c r="Q75" s="1"/>
      <c r="R75" s="1"/>
      <c r="S75" s="1"/>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row>
    <row r="76" spans="1:48" x14ac:dyDescent="0.2">
      <c r="A76" s="1"/>
      <c r="B76" s="1"/>
      <c r="C76" s="1"/>
      <c r="D76" s="1"/>
      <c r="E76" s="1"/>
      <c r="F76" s="1"/>
      <c r="G76" s="1"/>
      <c r="H76" s="1"/>
      <c r="I76" s="1"/>
      <c r="J76" s="1"/>
      <c r="K76" s="1"/>
      <c r="L76" s="1"/>
      <c r="M76" s="1"/>
      <c r="N76" s="1"/>
      <c r="O76" s="1"/>
      <c r="P76" s="1"/>
      <c r="Q76" s="1"/>
      <c r="R76" s="1"/>
      <c r="S76" s="1"/>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row>
    <row r="77" spans="1:48" x14ac:dyDescent="0.2">
      <c r="A77" s="1"/>
      <c r="B77" s="1"/>
      <c r="C77" s="1"/>
      <c r="D77" s="1"/>
      <c r="E77" s="1"/>
      <c r="F77" s="1"/>
      <c r="G77" s="1"/>
      <c r="H77" s="1"/>
      <c r="I77" s="1"/>
      <c r="J77" s="1"/>
      <c r="K77" s="1"/>
      <c r="L77" s="1"/>
      <c r="M77" s="1"/>
      <c r="N77" s="1"/>
      <c r="O77" s="1"/>
      <c r="P77" s="1"/>
      <c r="Q77" s="1"/>
      <c r="R77" s="1"/>
      <c r="S77" s="1"/>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row>
    <row r="78" spans="1:48" x14ac:dyDescent="0.2">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row>
    <row r="79" spans="1:48" x14ac:dyDescent="0.2">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row>
    <row r="80" spans="1:48" x14ac:dyDescent="0.2">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row>
    <row r="81" spans="1:48" x14ac:dyDescent="0.2">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row>
    <row r="82" spans="1:48" x14ac:dyDescent="0.2">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row>
    <row r="83" spans="1:48" x14ac:dyDescent="0.2">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row>
    <row r="84" spans="1:48" x14ac:dyDescent="0.2">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row>
    <row r="85" spans="1:48" x14ac:dyDescent="0.2">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row>
    <row r="86" spans="1:48" x14ac:dyDescent="0.2">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row>
    <row r="87" spans="1:48" x14ac:dyDescent="0.2">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row>
    <row r="88" spans="1:48" x14ac:dyDescent="0.2">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row>
    <row r="89" spans="1:48" x14ac:dyDescent="0.2">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row>
    <row r="90" spans="1:48" x14ac:dyDescent="0.2">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row>
    <row r="91" spans="1:48" x14ac:dyDescent="0.2">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row>
    <row r="92" spans="1:48" x14ac:dyDescent="0.2">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row>
    <row r="93" spans="1:48" x14ac:dyDescent="0.2">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row>
    <row r="94" spans="1:48" x14ac:dyDescent="0.2">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row>
    <row r="95" spans="1:48" x14ac:dyDescent="0.2">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row>
  </sheetData>
  <sheetProtection password="EFF1" sheet="1" objects="1" scenarios="1" selectLockedCells="1"/>
  <mergeCells count="17">
    <mergeCell ref="B12:Q12"/>
    <mergeCell ref="G23:G24"/>
    <mergeCell ref="E23:E24"/>
    <mergeCell ref="D23:D24"/>
    <mergeCell ref="C23:C24"/>
    <mergeCell ref="B23:B24"/>
    <mergeCell ref="Q23:Q24"/>
    <mergeCell ref="G47:M50"/>
    <mergeCell ref="M38:M39"/>
    <mergeCell ref="R23:R24"/>
    <mergeCell ref="I38:K40"/>
    <mergeCell ref="G28:K28"/>
    <mergeCell ref="S23:S24"/>
    <mergeCell ref="H23:J23"/>
    <mergeCell ref="A23:A24"/>
    <mergeCell ref="O23:O24"/>
    <mergeCell ref="P23:P24"/>
  </mergeCells>
  <phoneticPr fontId="3" type="noConversion"/>
  <conditionalFormatting sqref="M25 M28 M31 M38:M39">
    <cfRule type="cellIs" dxfId="1" priority="1" stopIfTrue="1" operator="lessThanOrEqual">
      <formula>0</formula>
    </cfRule>
    <cfRule type="cellIs" dxfId="0" priority="2" stopIfTrue="1" operator="greaterThan">
      <formula>0</formula>
    </cfRule>
  </conditionalFormatting>
  <dataValidations count="2">
    <dataValidation type="decimal" allowBlank="1" showInputMessage="1" showErrorMessage="1" errorTitle="Fixed Dimming Percentage" error="Fixed Dimming Percentage is to be greater than 1% and not more than 99%" sqref="L53:M55 I53:J55">
      <formula1>0.01</formula1>
      <formula2>0.99</formula2>
    </dataValidation>
    <dataValidation type="decimal" operator="greaterThanOrEqual" allowBlank="1" showInputMessage="1" showErrorMessage="1" errorTitle="Design lumen depreciation factor" error="In accordance with Table J6.2c. If a dynamic dimming system is used the design lumen depreciation factor must be no less than 0.9 for fluorescent lights; or with high pressure discharge lights, no less than 0.8" sqref="K53:K55 H53:H55">
      <formula1>0.8</formula1>
    </dataValidation>
  </dataValidations>
  <pageMargins left="0.75" right="0.75" top="1" bottom="1" header="0.5" footer="0.5"/>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B378"/>
  <sheetViews>
    <sheetView zoomScale="90" zoomScaleNormal="90" workbookViewId="0">
      <selection activeCell="O50" sqref="O50"/>
    </sheetView>
  </sheetViews>
  <sheetFormatPr defaultColWidth="8.85546875" defaultRowHeight="12.75" x14ac:dyDescent="0.2"/>
  <cols>
    <col min="1" max="1" width="2.140625" customWidth="1"/>
  </cols>
  <sheetData>
    <row r="1" spans="2:2" x14ac:dyDescent="0.2">
      <c r="B1" s="233" t="s">
        <v>193</v>
      </c>
    </row>
    <row r="2" spans="2:2" x14ac:dyDescent="0.2">
      <c r="B2" s="234" t="s">
        <v>197</v>
      </c>
    </row>
    <row r="3" spans="2:2" x14ac:dyDescent="0.2">
      <c r="B3" s="234" t="s">
        <v>194</v>
      </c>
    </row>
    <row r="4" spans="2:2" x14ac:dyDescent="0.2">
      <c r="B4" s="234" t="s">
        <v>195</v>
      </c>
    </row>
    <row r="5" spans="2:2" x14ac:dyDescent="0.2">
      <c r="B5" s="235" t="s">
        <v>196</v>
      </c>
    </row>
    <row r="9" spans="2:2" s="79" customFormat="1" x14ac:dyDescent="0.2"/>
    <row r="10" spans="2:2" s="79" customFormat="1" x14ac:dyDescent="0.2"/>
    <row r="11" spans="2:2" s="79" customFormat="1" x14ac:dyDescent="0.2"/>
    <row r="12" spans="2:2" s="79" customFormat="1" x14ac:dyDescent="0.2"/>
    <row r="13" spans="2:2" s="79" customFormat="1" x14ac:dyDescent="0.2"/>
    <row r="14" spans="2:2" s="79" customFormat="1" x14ac:dyDescent="0.2"/>
    <row r="15" spans="2:2" s="79" customFormat="1" x14ac:dyDescent="0.2"/>
    <row r="16" spans="2:2" s="79" customFormat="1" x14ac:dyDescent="0.2"/>
    <row r="17" s="79" customFormat="1" x14ac:dyDescent="0.2"/>
    <row r="18" s="79" customFormat="1" x14ac:dyDescent="0.2"/>
    <row r="19" s="79" customFormat="1" x14ac:dyDescent="0.2"/>
    <row r="20" s="79" customFormat="1" x14ac:dyDescent="0.2"/>
    <row r="21" s="79" customFormat="1" x14ac:dyDescent="0.2"/>
    <row r="22" s="79" customFormat="1" x14ac:dyDescent="0.2"/>
    <row r="23" s="79" customFormat="1" x14ac:dyDescent="0.2"/>
    <row r="24" s="79" customFormat="1" x14ac:dyDescent="0.2"/>
    <row r="25" s="79" customFormat="1" x14ac:dyDescent="0.2"/>
    <row r="26" s="79" customFormat="1" x14ac:dyDescent="0.2"/>
    <row r="27" s="79" customFormat="1" x14ac:dyDescent="0.2"/>
    <row r="28" s="79" customFormat="1" x14ac:dyDescent="0.2"/>
    <row r="29" s="79" customFormat="1" x14ac:dyDescent="0.2"/>
    <row r="30" s="79" customFormat="1" x14ac:dyDescent="0.2"/>
    <row r="31" s="79" customFormat="1" x14ac:dyDescent="0.2"/>
    <row r="32" s="79" customFormat="1" x14ac:dyDescent="0.2"/>
    <row r="33" s="79" customFormat="1" x14ac:dyDescent="0.2"/>
    <row r="34" s="79" customFormat="1" x14ac:dyDescent="0.2"/>
    <row r="35" s="79" customFormat="1" x14ac:dyDescent="0.2"/>
    <row r="36" s="79" customFormat="1" x14ac:dyDescent="0.2"/>
    <row r="37" s="79" customFormat="1" x14ac:dyDescent="0.2"/>
    <row r="38" s="79" customFormat="1" x14ac:dyDescent="0.2"/>
    <row r="39" s="79" customFormat="1" x14ac:dyDescent="0.2"/>
    <row r="40" s="79" customFormat="1" x14ac:dyDescent="0.2"/>
    <row r="41" s="79" customFormat="1" x14ac:dyDescent="0.2"/>
    <row r="42" s="79" customFormat="1" x14ac:dyDescent="0.2"/>
    <row r="43" s="79" customFormat="1" x14ac:dyDescent="0.2"/>
    <row r="44" s="79" customFormat="1" x14ac:dyDescent="0.2"/>
    <row r="45" s="79" customFormat="1" x14ac:dyDescent="0.2"/>
    <row r="46" s="79" customFormat="1" x14ac:dyDescent="0.2"/>
    <row r="47" s="79" customFormat="1" x14ac:dyDescent="0.2"/>
    <row r="48" s="79" customFormat="1" x14ac:dyDescent="0.2"/>
    <row r="49" s="79" customFormat="1" x14ac:dyDescent="0.2"/>
    <row r="50" s="79" customFormat="1" x14ac:dyDescent="0.2"/>
    <row r="51" s="79" customFormat="1" x14ac:dyDescent="0.2"/>
    <row r="52" s="79" customFormat="1" x14ac:dyDescent="0.2"/>
    <row r="53" s="79" customFormat="1" x14ac:dyDescent="0.2"/>
    <row r="54" s="79" customFormat="1" x14ac:dyDescent="0.2"/>
    <row r="55" s="79" customFormat="1" x14ac:dyDescent="0.2"/>
    <row r="56" s="79" customFormat="1" x14ac:dyDescent="0.2"/>
    <row r="57" s="79" customFormat="1" x14ac:dyDescent="0.2"/>
    <row r="58" s="79" customFormat="1" x14ac:dyDescent="0.2"/>
    <row r="59" s="79" customFormat="1" x14ac:dyDescent="0.2"/>
    <row r="60" s="79" customFormat="1" x14ac:dyDescent="0.2"/>
    <row r="61" s="79" customFormat="1" x14ac:dyDescent="0.2"/>
    <row r="62" s="79" customFormat="1" x14ac:dyDescent="0.2"/>
    <row r="63" s="79" customFormat="1" x14ac:dyDescent="0.2"/>
    <row r="64" s="79" customFormat="1" x14ac:dyDescent="0.2"/>
    <row r="65" s="79" customFormat="1" x14ac:dyDescent="0.2"/>
    <row r="66" s="79" customFormat="1" x14ac:dyDescent="0.2"/>
    <row r="67" s="79" customFormat="1" x14ac:dyDescent="0.2"/>
    <row r="68" s="79" customFormat="1" x14ac:dyDescent="0.2"/>
    <row r="69" s="79" customFormat="1" x14ac:dyDescent="0.2"/>
    <row r="70" s="79" customFormat="1" x14ac:dyDescent="0.2"/>
    <row r="71" s="79" customFormat="1" x14ac:dyDescent="0.2"/>
    <row r="72" s="79" customFormat="1" x14ac:dyDescent="0.2"/>
    <row r="73" s="79" customFormat="1" x14ac:dyDescent="0.2"/>
    <row r="74" s="79" customFormat="1" x14ac:dyDescent="0.2"/>
    <row r="75" s="79" customFormat="1" x14ac:dyDescent="0.2"/>
    <row r="76" s="79" customFormat="1" x14ac:dyDescent="0.2"/>
    <row r="77" s="79" customFormat="1" x14ac:dyDescent="0.2"/>
    <row r="78" s="79" customFormat="1" x14ac:dyDescent="0.2"/>
    <row r="79" s="79" customFormat="1" x14ac:dyDescent="0.2"/>
    <row r="80" s="79" customFormat="1" x14ac:dyDescent="0.2"/>
    <row r="81" s="79" customFormat="1" x14ac:dyDescent="0.2"/>
    <row r="82" s="79" customFormat="1" x14ac:dyDescent="0.2"/>
    <row r="83" s="79" customFormat="1" x14ac:dyDescent="0.2"/>
    <row r="84" s="79" customFormat="1" x14ac:dyDescent="0.2"/>
    <row r="85" s="79" customFormat="1" x14ac:dyDescent="0.2"/>
    <row r="86" s="79" customFormat="1" x14ac:dyDescent="0.2"/>
    <row r="87" s="79" customFormat="1" x14ac:dyDescent="0.2"/>
    <row r="88" s="79" customFormat="1" x14ac:dyDescent="0.2"/>
    <row r="89" s="79" customFormat="1" x14ac:dyDescent="0.2"/>
    <row r="90" s="79" customFormat="1" x14ac:dyDescent="0.2"/>
    <row r="91" s="79" customFormat="1" x14ac:dyDescent="0.2"/>
    <row r="92" s="79" customFormat="1" x14ac:dyDescent="0.2"/>
    <row r="93" s="79" customFormat="1" x14ac:dyDescent="0.2"/>
    <row r="94" s="79" customFormat="1" x14ac:dyDescent="0.2"/>
    <row r="95" s="79" customFormat="1" x14ac:dyDescent="0.2"/>
    <row r="96" s="79" customFormat="1" x14ac:dyDescent="0.2"/>
    <row r="97" s="79" customFormat="1" x14ac:dyDescent="0.2"/>
    <row r="98" s="79" customFormat="1" x14ac:dyDescent="0.2"/>
    <row r="99" s="79" customFormat="1" x14ac:dyDescent="0.2"/>
    <row r="100" s="79" customFormat="1" x14ac:dyDescent="0.2"/>
    <row r="101" s="79" customFormat="1" x14ac:dyDescent="0.2"/>
    <row r="102" s="79" customFormat="1" x14ac:dyDescent="0.2"/>
    <row r="103" s="79" customFormat="1" x14ac:dyDescent="0.2"/>
    <row r="104" s="79" customFormat="1" x14ac:dyDescent="0.2"/>
    <row r="105" s="79" customFormat="1" x14ac:dyDescent="0.2"/>
    <row r="106" s="79" customFormat="1" x14ac:dyDescent="0.2"/>
    <row r="107" s="79" customFormat="1" x14ac:dyDescent="0.2"/>
    <row r="108" s="79" customFormat="1" x14ac:dyDescent="0.2"/>
    <row r="109" s="79" customFormat="1" x14ac:dyDescent="0.2"/>
    <row r="110" s="79" customFormat="1" x14ac:dyDescent="0.2"/>
    <row r="111" s="79" customFormat="1" x14ac:dyDescent="0.2"/>
    <row r="112" s="79" customFormat="1" x14ac:dyDescent="0.2"/>
    <row r="113" s="79" customFormat="1" x14ac:dyDescent="0.2"/>
    <row r="114" s="79" customFormat="1" x14ac:dyDescent="0.2"/>
    <row r="115" s="79" customFormat="1" x14ac:dyDescent="0.2"/>
    <row r="116" s="79" customFormat="1" x14ac:dyDescent="0.2"/>
    <row r="117" s="79" customFormat="1" x14ac:dyDescent="0.2"/>
    <row r="118" s="79" customFormat="1" x14ac:dyDescent="0.2"/>
    <row r="119" s="79" customFormat="1" x14ac:dyDescent="0.2"/>
    <row r="120" s="79" customFormat="1" x14ac:dyDescent="0.2"/>
    <row r="121" s="79" customFormat="1" x14ac:dyDescent="0.2"/>
    <row r="122" s="79" customFormat="1" x14ac:dyDescent="0.2"/>
    <row r="123" s="79" customFormat="1" x14ac:dyDescent="0.2"/>
    <row r="124" s="79" customFormat="1" x14ac:dyDescent="0.2"/>
    <row r="125" s="79" customFormat="1" x14ac:dyDescent="0.2"/>
    <row r="126" s="79" customFormat="1" x14ac:dyDescent="0.2"/>
    <row r="127" s="79" customFormat="1" x14ac:dyDescent="0.2"/>
    <row r="128" s="79" customFormat="1" x14ac:dyDescent="0.2"/>
    <row r="129" s="79" customFormat="1" x14ac:dyDescent="0.2"/>
    <row r="130" s="79" customFormat="1" x14ac:dyDescent="0.2"/>
    <row r="131" s="79" customFormat="1" x14ac:dyDescent="0.2"/>
    <row r="132" s="79" customFormat="1" x14ac:dyDescent="0.2"/>
    <row r="133" s="79" customFormat="1" x14ac:dyDescent="0.2"/>
    <row r="134" s="79" customFormat="1" x14ac:dyDescent="0.2"/>
    <row r="135" s="79" customFormat="1" x14ac:dyDescent="0.2"/>
    <row r="136" s="79" customFormat="1" x14ac:dyDescent="0.2"/>
    <row r="137" s="79" customFormat="1" x14ac:dyDescent="0.2"/>
    <row r="138" s="79" customFormat="1" x14ac:dyDescent="0.2"/>
    <row r="139" s="79" customFormat="1" x14ac:dyDescent="0.2"/>
    <row r="140" s="79" customFormat="1" x14ac:dyDescent="0.2"/>
    <row r="141" s="79" customFormat="1" x14ac:dyDescent="0.2"/>
    <row r="142" s="79" customFormat="1" x14ac:dyDescent="0.2"/>
    <row r="143" s="79" customFormat="1" x14ac:dyDescent="0.2"/>
    <row r="144" s="79" customFormat="1" x14ac:dyDescent="0.2"/>
    <row r="145" s="79" customFormat="1" x14ac:dyDescent="0.2"/>
    <row r="146" s="79" customFormat="1" x14ac:dyDescent="0.2"/>
    <row r="147" s="79" customFormat="1" x14ac:dyDescent="0.2"/>
    <row r="148" s="79" customFormat="1" x14ac:dyDescent="0.2"/>
    <row r="149" s="79" customFormat="1" x14ac:dyDescent="0.2"/>
    <row r="150" s="79" customFormat="1" x14ac:dyDescent="0.2"/>
    <row r="151" s="79" customFormat="1" x14ac:dyDescent="0.2"/>
    <row r="152" s="79" customFormat="1" x14ac:dyDescent="0.2"/>
    <row r="153" s="79" customFormat="1" x14ac:dyDescent="0.2"/>
    <row r="154" s="79" customFormat="1" x14ac:dyDescent="0.2"/>
    <row r="155" s="79" customFormat="1" x14ac:dyDescent="0.2"/>
    <row r="156" s="79" customFormat="1" x14ac:dyDescent="0.2"/>
    <row r="157" s="79" customFormat="1" x14ac:dyDescent="0.2"/>
    <row r="158" s="79" customFormat="1" x14ac:dyDescent="0.2"/>
    <row r="159" s="79" customFormat="1" x14ac:dyDescent="0.2"/>
    <row r="160" s="79" customFormat="1" x14ac:dyDescent="0.2"/>
    <row r="161" s="79" customFormat="1" x14ac:dyDescent="0.2"/>
    <row r="162" s="79" customFormat="1" x14ac:dyDescent="0.2"/>
    <row r="163" s="79" customFormat="1" x14ac:dyDescent="0.2"/>
    <row r="164" s="79" customFormat="1" x14ac:dyDescent="0.2"/>
    <row r="165" s="79" customFormat="1" x14ac:dyDescent="0.2"/>
    <row r="166" s="79" customFormat="1" x14ac:dyDescent="0.2"/>
    <row r="167" s="79" customFormat="1" x14ac:dyDescent="0.2"/>
    <row r="168" s="79" customFormat="1" x14ac:dyDescent="0.2"/>
    <row r="169" s="79" customFormat="1" x14ac:dyDescent="0.2"/>
    <row r="170" s="79" customFormat="1" x14ac:dyDescent="0.2"/>
    <row r="171" s="79" customFormat="1" x14ac:dyDescent="0.2"/>
    <row r="172" s="79" customFormat="1" x14ac:dyDescent="0.2"/>
    <row r="173" s="79" customFormat="1" x14ac:dyDescent="0.2"/>
    <row r="174" s="79" customFormat="1" x14ac:dyDescent="0.2"/>
    <row r="175" s="79" customFormat="1" x14ac:dyDescent="0.2"/>
    <row r="176" s="79" customFormat="1" x14ac:dyDescent="0.2"/>
    <row r="177" s="79" customFormat="1" x14ac:dyDescent="0.2"/>
    <row r="178" s="79" customFormat="1" x14ac:dyDescent="0.2"/>
    <row r="179" s="79" customFormat="1" x14ac:dyDescent="0.2"/>
    <row r="180" s="79" customFormat="1" x14ac:dyDescent="0.2"/>
    <row r="181" s="79" customFormat="1" x14ac:dyDescent="0.2"/>
    <row r="182" s="79" customFormat="1" x14ac:dyDescent="0.2"/>
    <row r="183" s="79" customFormat="1" x14ac:dyDescent="0.2"/>
    <row r="184" s="79" customFormat="1" x14ac:dyDescent="0.2"/>
    <row r="185" s="79" customFormat="1" x14ac:dyDescent="0.2"/>
    <row r="186" s="79" customFormat="1" x14ac:dyDescent="0.2"/>
    <row r="187" s="79" customFormat="1" x14ac:dyDescent="0.2"/>
    <row r="188" s="79" customFormat="1" x14ac:dyDescent="0.2"/>
    <row r="189" s="79" customFormat="1" x14ac:dyDescent="0.2"/>
    <row r="190" s="79" customFormat="1" x14ac:dyDescent="0.2"/>
    <row r="191" s="79" customFormat="1" x14ac:dyDescent="0.2"/>
    <row r="192" s="79" customFormat="1" x14ac:dyDescent="0.2"/>
    <row r="193" s="79" customFormat="1" x14ac:dyDescent="0.2"/>
    <row r="194" s="79" customFormat="1" x14ac:dyDescent="0.2"/>
    <row r="195" s="79" customFormat="1" x14ac:dyDescent="0.2"/>
    <row r="196" s="79" customFormat="1" x14ac:dyDescent="0.2"/>
    <row r="197" s="79" customFormat="1" x14ac:dyDescent="0.2"/>
    <row r="198" s="79" customFormat="1" x14ac:dyDescent="0.2"/>
    <row r="199" s="79" customFormat="1" x14ac:dyDescent="0.2"/>
    <row r="200" s="79" customFormat="1" x14ac:dyDescent="0.2"/>
    <row r="201" s="79" customFormat="1" x14ac:dyDescent="0.2"/>
    <row r="202" s="79" customFormat="1" x14ac:dyDescent="0.2"/>
    <row r="203" s="79" customFormat="1" x14ac:dyDescent="0.2"/>
    <row r="204" s="79" customFormat="1" x14ac:dyDescent="0.2"/>
    <row r="205" s="79" customFormat="1" x14ac:dyDescent="0.2"/>
    <row r="206" s="79" customFormat="1" x14ac:dyDescent="0.2"/>
    <row r="207" s="79" customFormat="1" x14ac:dyDescent="0.2"/>
    <row r="208" s="79" customFormat="1" x14ac:dyDescent="0.2"/>
    <row r="209" s="79" customFormat="1" x14ac:dyDescent="0.2"/>
    <row r="210" s="79" customFormat="1" x14ac:dyDescent="0.2"/>
    <row r="211" s="79" customFormat="1" x14ac:dyDescent="0.2"/>
    <row r="212" s="79" customFormat="1" x14ac:dyDescent="0.2"/>
    <row r="213" s="79" customFormat="1" x14ac:dyDescent="0.2"/>
    <row r="214" s="79" customFormat="1" x14ac:dyDescent="0.2"/>
    <row r="215" s="79" customFormat="1" x14ac:dyDescent="0.2"/>
    <row r="216" s="79" customFormat="1" x14ac:dyDescent="0.2"/>
    <row r="217" s="79" customFormat="1" x14ac:dyDescent="0.2"/>
    <row r="218" s="79" customFormat="1" x14ac:dyDescent="0.2"/>
    <row r="219" s="79" customFormat="1" x14ac:dyDescent="0.2"/>
    <row r="220" s="79" customFormat="1" x14ac:dyDescent="0.2"/>
    <row r="221" s="79" customFormat="1" x14ac:dyDescent="0.2"/>
    <row r="222" s="79" customFormat="1" x14ac:dyDescent="0.2"/>
    <row r="223" s="79" customFormat="1" x14ac:dyDescent="0.2"/>
    <row r="224" s="79" customFormat="1" x14ac:dyDescent="0.2"/>
    <row r="225" s="79" customFormat="1" x14ac:dyDescent="0.2"/>
    <row r="226" s="79" customFormat="1" x14ac:dyDescent="0.2"/>
    <row r="227" s="79" customFormat="1" x14ac:dyDescent="0.2"/>
    <row r="228" s="79" customFormat="1" x14ac:dyDescent="0.2"/>
    <row r="229" s="79" customFormat="1" x14ac:dyDescent="0.2"/>
    <row r="230" s="79" customFormat="1" x14ac:dyDescent="0.2"/>
    <row r="231" s="79" customFormat="1" x14ac:dyDescent="0.2"/>
    <row r="232" s="79" customFormat="1" x14ac:dyDescent="0.2"/>
    <row r="233" s="79" customFormat="1" x14ac:dyDescent="0.2"/>
    <row r="234" s="79" customFormat="1" x14ac:dyDescent="0.2"/>
    <row r="235" s="79" customFormat="1" x14ac:dyDescent="0.2"/>
    <row r="236" s="79" customFormat="1" x14ac:dyDescent="0.2"/>
    <row r="237" s="79" customFormat="1" x14ac:dyDescent="0.2"/>
    <row r="238" s="79" customFormat="1" x14ac:dyDescent="0.2"/>
    <row r="239" s="79" customFormat="1" x14ac:dyDescent="0.2"/>
    <row r="240" s="79" customFormat="1" x14ac:dyDescent="0.2"/>
    <row r="241" s="79" customFormat="1" x14ac:dyDescent="0.2"/>
    <row r="242" s="79" customFormat="1" x14ac:dyDescent="0.2"/>
    <row r="243" s="79" customFormat="1" x14ac:dyDescent="0.2"/>
    <row r="244" s="79" customFormat="1" x14ac:dyDescent="0.2"/>
    <row r="245" s="79" customFormat="1" x14ac:dyDescent="0.2"/>
    <row r="246" s="79" customFormat="1" x14ac:dyDescent="0.2"/>
    <row r="247" s="79" customFormat="1" x14ac:dyDescent="0.2"/>
    <row r="248" s="79" customFormat="1" x14ac:dyDescent="0.2"/>
    <row r="249" s="79" customFormat="1" x14ac:dyDescent="0.2"/>
    <row r="250" s="79" customFormat="1" x14ac:dyDescent="0.2"/>
    <row r="251" s="79" customFormat="1" x14ac:dyDescent="0.2"/>
    <row r="252" s="79" customFormat="1" x14ac:dyDescent="0.2"/>
    <row r="253" s="79" customFormat="1" x14ac:dyDescent="0.2"/>
    <row r="254" s="79" customFormat="1" x14ac:dyDescent="0.2"/>
    <row r="255" s="79" customFormat="1" x14ac:dyDescent="0.2"/>
    <row r="256" s="79" customFormat="1" x14ac:dyDescent="0.2"/>
    <row r="257" s="79" customFormat="1" x14ac:dyDescent="0.2"/>
    <row r="258" s="79" customFormat="1" x14ac:dyDescent="0.2"/>
    <row r="259" s="79" customFormat="1" x14ac:dyDescent="0.2"/>
    <row r="260" s="79" customFormat="1" x14ac:dyDescent="0.2"/>
    <row r="261" s="79" customFormat="1" x14ac:dyDescent="0.2"/>
    <row r="262" s="79" customFormat="1" x14ac:dyDescent="0.2"/>
    <row r="263" s="79" customFormat="1" x14ac:dyDescent="0.2"/>
    <row r="264" s="79" customFormat="1" x14ac:dyDescent="0.2"/>
    <row r="265" s="79" customFormat="1" x14ac:dyDescent="0.2"/>
    <row r="266" s="79" customFormat="1" x14ac:dyDescent="0.2"/>
    <row r="267" s="79" customFormat="1" x14ac:dyDescent="0.2"/>
    <row r="268" s="79" customFormat="1" x14ac:dyDescent="0.2"/>
    <row r="269" s="79" customFormat="1" x14ac:dyDescent="0.2"/>
    <row r="270" s="79" customFormat="1" x14ac:dyDescent="0.2"/>
    <row r="271" s="79" customFormat="1" x14ac:dyDescent="0.2"/>
    <row r="272" s="79" customFormat="1" x14ac:dyDescent="0.2"/>
    <row r="273" s="79" customFormat="1" x14ac:dyDescent="0.2"/>
    <row r="274" s="79" customFormat="1" x14ac:dyDescent="0.2"/>
    <row r="275" s="79" customFormat="1" x14ac:dyDescent="0.2"/>
    <row r="276" s="79" customFormat="1" x14ac:dyDescent="0.2"/>
    <row r="277" s="79" customFormat="1" x14ac:dyDescent="0.2"/>
    <row r="278" s="79" customFormat="1" x14ac:dyDescent="0.2"/>
    <row r="279" s="79" customFormat="1" x14ac:dyDescent="0.2"/>
    <row r="280" s="79" customFormat="1" x14ac:dyDescent="0.2"/>
    <row r="281" s="79" customFormat="1" x14ac:dyDescent="0.2"/>
    <row r="282" s="79" customFormat="1" x14ac:dyDescent="0.2"/>
    <row r="283" s="79" customFormat="1" x14ac:dyDescent="0.2"/>
    <row r="284" s="79" customFormat="1" x14ac:dyDescent="0.2"/>
    <row r="285" s="79" customFormat="1" x14ac:dyDescent="0.2"/>
    <row r="286" s="79" customFormat="1" x14ac:dyDescent="0.2"/>
    <row r="287" s="79" customFormat="1" x14ac:dyDescent="0.2"/>
    <row r="288" s="79" customFormat="1" x14ac:dyDescent="0.2"/>
    <row r="289" s="79" customFormat="1" x14ac:dyDescent="0.2"/>
    <row r="290" s="79" customFormat="1" x14ac:dyDescent="0.2"/>
    <row r="291" s="79" customFormat="1" x14ac:dyDescent="0.2"/>
    <row r="292" s="79" customFormat="1" x14ac:dyDescent="0.2"/>
    <row r="293" s="79" customFormat="1" x14ac:dyDescent="0.2"/>
    <row r="294" s="79" customFormat="1" x14ac:dyDescent="0.2"/>
    <row r="295" s="79" customFormat="1" x14ac:dyDescent="0.2"/>
    <row r="296" s="79" customFormat="1" x14ac:dyDescent="0.2"/>
    <row r="297" s="79" customFormat="1" x14ac:dyDescent="0.2"/>
    <row r="298" s="79" customFormat="1" x14ac:dyDescent="0.2"/>
    <row r="299" s="79" customFormat="1" x14ac:dyDescent="0.2"/>
    <row r="300" s="79" customFormat="1" x14ac:dyDescent="0.2"/>
    <row r="301" s="79" customFormat="1" x14ac:dyDescent="0.2"/>
    <row r="302" s="79" customFormat="1" x14ac:dyDescent="0.2"/>
    <row r="303" s="79" customFormat="1" x14ac:dyDescent="0.2"/>
    <row r="304" s="79" customFormat="1" x14ac:dyDescent="0.2"/>
    <row r="305" s="79" customFormat="1" x14ac:dyDescent="0.2"/>
    <row r="306" s="79" customFormat="1" x14ac:dyDescent="0.2"/>
    <row r="307" s="79" customFormat="1" x14ac:dyDescent="0.2"/>
    <row r="308" s="79" customFormat="1" x14ac:dyDescent="0.2"/>
    <row r="309" s="79" customFormat="1" x14ac:dyDescent="0.2"/>
    <row r="310" s="79" customFormat="1" x14ac:dyDescent="0.2"/>
    <row r="311" s="79" customFormat="1" x14ac:dyDescent="0.2"/>
    <row r="312" s="79" customFormat="1" x14ac:dyDescent="0.2"/>
    <row r="313" s="79" customFormat="1" x14ac:dyDescent="0.2"/>
    <row r="314" s="79" customFormat="1" x14ac:dyDescent="0.2"/>
    <row r="315" s="79" customFormat="1" x14ac:dyDescent="0.2"/>
    <row r="316" s="79" customFormat="1" x14ac:dyDescent="0.2"/>
    <row r="317" s="79" customFormat="1" x14ac:dyDescent="0.2"/>
    <row r="318" s="79" customFormat="1" x14ac:dyDescent="0.2"/>
    <row r="319" s="79" customFormat="1" x14ac:dyDescent="0.2"/>
    <row r="320" s="79" customFormat="1" x14ac:dyDescent="0.2"/>
    <row r="321" s="79" customFormat="1" x14ac:dyDescent="0.2"/>
    <row r="322" s="79" customFormat="1" x14ac:dyDescent="0.2"/>
    <row r="323" s="79" customFormat="1" x14ac:dyDescent="0.2"/>
    <row r="324" s="79" customFormat="1" x14ac:dyDescent="0.2"/>
    <row r="325" s="79" customFormat="1" x14ac:dyDescent="0.2"/>
    <row r="326" s="79" customFormat="1" x14ac:dyDescent="0.2"/>
    <row r="327" s="79" customFormat="1" x14ac:dyDescent="0.2"/>
    <row r="328" s="79" customFormat="1" x14ac:dyDescent="0.2"/>
    <row r="329" s="79" customFormat="1" x14ac:dyDescent="0.2"/>
    <row r="330" s="79" customFormat="1" x14ac:dyDescent="0.2"/>
    <row r="331" s="79" customFormat="1" x14ac:dyDescent="0.2"/>
    <row r="332" s="79" customFormat="1" x14ac:dyDescent="0.2"/>
    <row r="333" s="79" customFormat="1" x14ac:dyDescent="0.2"/>
    <row r="334" s="79" customFormat="1" x14ac:dyDescent="0.2"/>
    <row r="335" s="79" customFormat="1" x14ac:dyDescent="0.2"/>
    <row r="336" s="79" customFormat="1" x14ac:dyDescent="0.2"/>
    <row r="337" s="79" customFormat="1" x14ac:dyDescent="0.2"/>
    <row r="338" s="79" customFormat="1" x14ac:dyDescent="0.2"/>
    <row r="339" s="79" customFormat="1" x14ac:dyDescent="0.2"/>
    <row r="340" s="79" customFormat="1" x14ac:dyDescent="0.2"/>
    <row r="341" s="79" customFormat="1" x14ac:dyDescent="0.2"/>
    <row r="342" s="79" customFormat="1" x14ac:dyDescent="0.2"/>
    <row r="343" s="79" customFormat="1" x14ac:dyDescent="0.2"/>
    <row r="344" s="79" customFormat="1" x14ac:dyDescent="0.2"/>
    <row r="345" s="79" customFormat="1" x14ac:dyDescent="0.2"/>
    <row r="346" s="79" customFormat="1" x14ac:dyDescent="0.2"/>
    <row r="347" s="79" customFormat="1" x14ac:dyDescent="0.2"/>
    <row r="348" s="79" customFormat="1" x14ac:dyDescent="0.2"/>
    <row r="349" s="79" customFormat="1" x14ac:dyDescent="0.2"/>
    <row r="350" s="79" customFormat="1" x14ac:dyDescent="0.2"/>
    <row r="351" s="79" customFormat="1" x14ac:dyDescent="0.2"/>
    <row r="352" s="79" customFormat="1" x14ac:dyDescent="0.2"/>
    <row r="353" s="79" customFormat="1" x14ac:dyDescent="0.2"/>
    <row r="354" s="79" customFormat="1" x14ac:dyDescent="0.2"/>
    <row r="355" s="79" customFormat="1" x14ac:dyDescent="0.2"/>
    <row r="356" s="79" customFormat="1" x14ac:dyDescent="0.2"/>
    <row r="357" s="79" customFormat="1" x14ac:dyDescent="0.2"/>
    <row r="358" s="79" customFormat="1" x14ac:dyDescent="0.2"/>
    <row r="359" s="79" customFormat="1" x14ac:dyDescent="0.2"/>
    <row r="360" s="79" customFormat="1" x14ac:dyDescent="0.2"/>
    <row r="361" s="79" customFormat="1" x14ac:dyDescent="0.2"/>
    <row r="362" s="79" customFormat="1" x14ac:dyDescent="0.2"/>
    <row r="363" s="79" customFormat="1" x14ac:dyDescent="0.2"/>
    <row r="364" s="79" customFormat="1" x14ac:dyDescent="0.2"/>
    <row r="365" s="79" customFormat="1" x14ac:dyDescent="0.2"/>
    <row r="366" s="79" customFormat="1" x14ac:dyDescent="0.2"/>
    <row r="367" s="79" customFormat="1" x14ac:dyDescent="0.2"/>
    <row r="368" s="79" customFormat="1" x14ac:dyDescent="0.2"/>
    <row r="369" s="79" customFormat="1" x14ac:dyDescent="0.2"/>
    <row r="370" s="79" customFormat="1" x14ac:dyDescent="0.2"/>
    <row r="371" s="79" customFormat="1" x14ac:dyDescent="0.2"/>
    <row r="372" s="79" customFormat="1" x14ac:dyDescent="0.2"/>
    <row r="373" s="79" customFormat="1" x14ac:dyDescent="0.2"/>
    <row r="374" s="79" customFormat="1" x14ac:dyDescent="0.2"/>
    <row r="375" s="79" customFormat="1" x14ac:dyDescent="0.2"/>
    <row r="376" s="79" customFormat="1" x14ac:dyDescent="0.2"/>
    <row r="377" s="79" customFormat="1" x14ac:dyDescent="0.2"/>
    <row r="378" s="79" customFormat="1" x14ac:dyDescent="0.2"/>
  </sheetData>
  <sheetProtection password="EFF1" sheet="1" objects="1" scenarios="1" selectLockedCells="1"/>
  <phoneticPr fontId="3" type="noConversion"/>
  <pageMargins left="0.75" right="0.75" top="1" bottom="1" header="0.5" footer="0.5"/>
  <pageSetup paperSize="9" scale="65"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pageSetUpPr autoPageBreaks="0"/>
  </sheetPr>
  <dimension ref="A1:AA257"/>
  <sheetViews>
    <sheetView showGridLines="0" showRowColHeaders="0" zoomScale="90" zoomScaleNormal="90" workbookViewId="0">
      <selection activeCell="A4" sqref="A4"/>
    </sheetView>
  </sheetViews>
  <sheetFormatPr defaultColWidth="8.85546875" defaultRowHeight="12.75" x14ac:dyDescent="0.2"/>
  <cols>
    <col min="1" max="1" width="1.7109375" style="593" customWidth="1"/>
    <col min="2" max="2" width="6.7109375" style="593" customWidth="1"/>
    <col min="3" max="16384" width="8.85546875" style="593"/>
  </cols>
  <sheetData>
    <row r="1" spans="1:27" x14ac:dyDescent="0.2">
      <c r="A1" s="597"/>
      <c r="B1" s="597"/>
      <c r="C1" s="597"/>
      <c r="D1" s="597"/>
      <c r="E1" s="597"/>
      <c r="F1" s="597"/>
      <c r="G1" s="597"/>
      <c r="H1" s="597"/>
      <c r="I1" s="597"/>
      <c r="J1" s="597"/>
      <c r="K1" s="597"/>
      <c r="L1" s="597"/>
      <c r="M1" s="597"/>
      <c r="N1" s="597"/>
      <c r="O1" s="597"/>
      <c r="P1" s="597"/>
      <c r="Q1" s="597"/>
      <c r="R1" s="597"/>
      <c r="S1" s="597"/>
      <c r="T1" s="597"/>
      <c r="U1" s="597"/>
      <c r="V1" s="597"/>
      <c r="W1" s="597"/>
      <c r="X1" s="597"/>
    </row>
    <row r="2" spans="1:27" x14ac:dyDescent="0.2">
      <c r="A2" s="597"/>
      <c r="B2" s="597"/>
      <c r="C2" s="597"/>
      <c r="D2" s="597"/>
      <c r="E2" s="597"/>
      <c r="F2" s="597"/>
      <c r="G2" s="597"/>
      <c r="H2" s="597"/>
      <c r="I2" s="597"/>
      <c r="J2" s="597"/>
      <c r="K2" s="597"/>
      <c r="L2" s="597"/>
      <c r="M2" s="597"/>
      <c r="N2" s="597"/>
      <c r="O2" s="597"/>
      <c r="P2" s="597"/>
      <c r="Q2" s="597"/>
      <c r="R2" s="597"/>
      <c r="S2" s="597"/>
      <c r="T2" s="597"/>
      <c r="U2" s="597"/>
      <c r="V2" s="597"/>
      <c r="W2" s="597"/>
      <c r="X2" s="597"/>
    </row>
    <row r="3" spans="1:27" x14ac:dyDescent="0.2">
      <c r="A3" s="597"/>
      <c r="B3" s="597"/>
      <c r="C3" s="597"/>
      <c r="D3" s="597"/>
      <c r="E3" s="597"/>
      <c r="F3" s="597"/>
      <c r="G3" s="597"/>
      <c r="H3" s="597"/>
      <c r="I3" s="597"/>
      <c r="J3" s="597"/>
      <c r="K3" s="597"/>
      <c r="L3" s="597"/>
      <c r="M3" s="597"/>
      <c r="N3" s="597"/>
      <c r="O3" s="597"/>
      <c r="P3" s="597"/>
      <c r="Q3" s="597"/>
      <c r="R3" s="597"/>
      <c r="S3" s="597"/>
      <c r="T3" s="597"/>
      <c r="U3" s="597"/>
      <c r="V3" s="597"/>
      <c r="W3" s="597"/>
      <c r="X3" s="597"/>
    </row>
    <row r="4" spans="1:27" ht="30" x14ac:dyDescent="0.4">
      <c r="A4" s="594"/>
      <c r="B4" s="596">
        <v>1</v>
      </c>
      <c r="C4" s="598" t="str">
        <f>Help!C32</f>
        <v>Displaying the calculator forms:</v>
      </c>
      <c r="D4" s="599"/>
      <c r="E4" s="599"/>
      <c r="F4" s="599"/>
      <c r="G4" s="599"/>
      <c r="H4" s="599"/>
      <c r="I4" s="599"/>
      <c r="J4" s="599"/>
      <c r="K4" s="599"/>
      <c r="L4" s="599"/>
      <c r="M4" s="599"/>
      <c r="N4" s="599"/>
      <c r="O4" s="599"/>
      <c r="P4" s="599"/>
      <c r="Q4" s="599"/>
      <c r="R4" s="599"/>
      <c r="S4" s="599"/>
      <c r="T4" s="599"/>
      <c r="U4" s="599"/>
      <c r="V4" s="599"/>
      <c r="W4" s="600"/>
      <c r="X4" s="600"/>
      <c r="Y4" s="595"/>
      <c r="Z4" s="595"/>
      <c r="AA4" s="595"/>
    </row>
    <row r="5" spans="1:27" x14ac:dyDescent="0.2">
      <c r="A5" s="594"/>
      <c r="B5" s="597"/>
      <c r="C5" s="597"/>
      <c r="D5" s="597"/>
      <c r="E5" s="597"/>
      <c r="F5" s="597"/>
      <c r="G5" s="597"/>
      <c r="H5" s="597"/>
      <c r="I5" s="597"/>
      <c r="J5" s="597"/>
      <c r="K5" s="597"/>
      <c r="L5" s="597"/>
      <c r="M5" s="597"/>
      <c r="N5" s="597"/>
      <c r="O5" s="597"/>
      <c r="P5" s="597"/>
      <c r="Q5" s="597"/>
      <c r="R5" s="597"/>
      <c r="S5" s="597"/>
      <c r="T5" s="597"/>
      <c r="U5" s="597"/>
      <c r="V5" s="597"/>
      <c r="W5" s="597"/>
      <c r="X5" s="597"/>
    </row>
    <row r="6" spans="1:27" x14ac:dyDescent="0.2">
      <c r="A6" s="594"/>
      <c r="B6" s="597"/>
      <c r="C6" s="597"/>
      <c r="D6" s="597"/>
      <c r="E6" s="597"/>
      <c r="F6" s="597"/>
      <c r="G6" s="597"/>
      <c r="H6" s="597"/>
      <c r="I6" s="597"/>
      <c r="J6" s="597"/>
      <c r="K6" s="597"/>
      <c r="L6" s="597"/>
      <c r="M6" s="597"/>
      <c r="N6" s="597"/>
      <c r="O6" s="597"/>
      <c r="P6" s="597"/>
      <c r="Q6" s="597"/>
      <c r="R6" s="597"/>
      <c r="S6" s="597"/>
      <c r="T6" s="597"/>
      <c r="U6" s="597"/>
      <c r="V6" s="597"/>
      <c r="W6" s="597"/>
      <c r="X6" s="597"/>
    </row>
    <row r="7" spans="1:27" x14ac:dyDescent="0.2">
      <c r="A7" s="594"/>
      <c r="B7" s="597"/>
      <c r="C7" s="597"/>
      <c r="D7" s="597"/>
      <c r="E7" s="597"/>
      <c r="F7" s="597"/>
      <c r="G7" s="597"/>
      <c r="H7" s="597"/>
      <c r="I7" s="597"/>
      <c r="J7" s="597"/>
      <c r="K7" s="597"/>
      <c r="L7" s="597"/>
      <c r="M7" s="597"/>
      <c r="N7" s="597"/>
      <c r="O7" s="597"/>
      <c r="P7" s="597"/>
      <c r="Q7" s="597"/>
      <c r="R7" s="597"/>
      <c r="S7" s="597"/>
      <c r="T7" s="597"/>
      <c r="U7" s="597"/>
      <c r="V7" s="597"/>
      <c r="W7" s="597"/>
      <c r="X7" s="597"/>
    </row>
    <row r="8" spans="1:27" x14ac:dyDescent="0.2">
      <c r="A8" s="594"/>
      <c r="B8" s="597"/>
      <c r="C8" s="597"/>
      <c r="D8" s="597"/>
      <c r="E8" s="597"/>
      <c r="F8" s="597"/>
      <c r="G8" s="597"/>
      <c r="H8" s="597"/>
      <c r="I8" s="597"/>
      <c r="J8" s="597"/>
      <c r="K8" s="597"/>
      <c r="L8" s="597"/>
      <c r="M8" s="597"/>
      <c r="N8" s="597"/>
      <c r="O8" s="597"/>
      <c r="P8" s="597"/>
      <c r="Q8" s="597"/>
      <c r="R8" s="597"/>
      <c r="S8" s="597"/>
      <c r="T8" s="597"/>
      <c r="U8" s="597"/>
      <c r="V8" s="597"/>
      <c r="W8" s="597"/>
      <c r="X8" s="597"/>
    </row>
    <row r="9" spans="1:27" x14ac:dyDescent="0.2">
      <c r="A9" s="594"/>
      <c r="B9" s="597"/>
      <c r="C9" s="597"/>
      <c r="D9" s="597"/>
      <c r="E9" s="597"/>
      <c r="F9" s="597"/>
      <c r="G9" s="597"/>
      <c r="H9" s="597"/>
      <c r="I9" s="597"/>
      <c r="J9" s="597"/>
      <c r="K9" s="597"/>
      <c r="L9" s="597"/>
      <c r="M9" s="597"/>
      <c r="N9" s="597"/>
      <c r="O9" s="597"/>
      <c r="P9" s="597"/>
      <c r="Q9" s="597"/>
      <c r="R9" s="597"/>
      <c r="S9" s="597"/>
      <c r="T9" s="597"/>
      <c r="U9" s="597"/>
      <c r="V9" s="597"/>
      <c r="W9" s="597"/>
      <c r="X9" s="597"/>
    </row>
    <row r="10" spans="1:27" x14ac:dyDescent="0.2">
      <c r="A10" s="594"/>
      <c r="B10" s="597"/>
      <c r="C10" s="597"/>
      <c r="D10" s="597"/>
      <c r="E10" s="597"/>
      <c r="F10" s="597"/>
      <c r="G10" s="597"/>
      <c r="H10" s="597"/>
      <c r="I10" s="597"/>
      <c r="J10" s="597"/>
      <c r="K10" s="597"/>
      <c r="L10" s="597"/>
      <c r="M10" s="597"/>
      <c r="N10" s="597"/>
      <c r="O10" s="597"/>
      <c r="P10" s="597"/>
      <c r="Q10" s="597"/>
      <c r="R10" s="597"/>
      <c r="S10" s="597"/>
      <c r="T10" s="597"/>
      <c r="U10" s="597"/>
      <c r="V10" s="597"/>
      <c r="W10" s="597"/>
      <c r="X10" s="597"/>
    </row>
    <row r="11" spans="1:27" x14ac:dyDescent="0.2">
      <c r="A11" s="594"/>
      <c r="B11" s="597"/>
      <c r="C11" s="597"/>
      <c r="D11" s="597"/>
      <c r="E11" s="597"/>
      <c r="F11" s="597"/>
      <c r="G11" s="597"/>
      <c r="H11" s="597"/>
      <c r="I11" s="597"/>
      <c r="J11" s="597"/>
      <c r="K11" s="597"/>
      <c r="L11" s="597"/>
      <c r="M11" s="597"/>
      <c r="N11" s="597"/>
      <c r="O11" s="597"/>
      <c r="P11" s="597"/>
      <c r="Q11" s="597"/>
      <c r="R11" s="597"/>
      <c r="S11" s="597"/>
      <c r="T11" s="597"/>
      <c r="U11" s="597"/>
      <c r="V11" s="597"/>
      <c r="W11" s="597"/>
      <c r="X11" s="597"/>
    </row>
    <row r="12" spans="1:27" x14ac:dyDescent="0.2">
      <c r="A12" s="594"/>
      <c r="B12" s="597"/>
      <c r="C12" s="597"/>
      <c r="D12" s="597"/>
      <c r="E12" s="597"/>
      <c r="F12" s="597"/>
      <c r="G12" s="597"/>
      <c r="H12" s="597"/>
      <c r="I12" s="597"/>
      <c r="J12" s="597"/>
      <c r="K12" s="597"/>
      <c r="L12" s="597"/>
      <c r="M12" s="597"/>
      <c r="N12" s="597"/>
      <c r="O12" s="597"/>
      <c r="P12" s="597"/>
      <c r="Q12" s="597"/>
      <c r="R12" s="597"/>
      <c r="S12" s="597"/>
      <c r="T12" s="597"/>
      <c r="U12" s="597"/>
      <c r="V12" s="597"/>
      <c r="W12" s="597"/>
      <c r="X12" s="597"/>
    </row>
    <row r="13" spans="1:27" x14ac:dyDescent="0.2">
      <c r="A13" s="594"/>
      <c r="B13" s="597"/>
      <c r="C13" s="597"/>
      <c r="D13" s="597"/>
      <c r="E13" s="597"/>
      <c r="F13" s="597"/>
      <c r="G13" s="597"/>
      <c r="H13" s="597"/>
      <c r="I13" s="597"/>
      <c r="J13" s="597"/>
      <c r="K13" s="597"/>
      <c r="L13" s="597"/>
      <c r="M13" s="597"/>
      <c r="N13" s="597"/>
      <c r="O13" s="597"/>
      <c r="P13" s="597"/>
      <c r="Q13" s="597"/>
      <c r="R13" s="597"/>
      <c r="S13" s="597"/>
      <c r="T13" s="597"/>
      <c r="U13" s="597"/>
      <c r="V13" s="597"/>
      <c r="W13" s="597"/>
      <c r="X13" s="597"/>
    </row>
    <row r="14" spans="1:27" x14ac:dyDescent="0.2">
      <c r="A14" s="594"/>
      <c r="B14" s="597"/>
      <c r="C14" s="597"/>
      <c r="D14" s="597"/>
      <c r="E14" s="597"/>
      <c r="F14" s="597"/>
      <c r="G14" s="597"/>
      <c r="H14" s="597"/>
      <c r="I14" s="597"/>
      <c r="J14" s="597"/>
      <c r="K14" s="597"/>
      <c r="L14" s="597"/>
      <c r="M14" s="597"/>
      <c r="N14" s="597"/>
      <c r="O14" s="597"/>
      <c r="P14" s="597"/>
      <c r="Q14" s="597"/>
      <c r="R14" s="597"/>
      <c r="S14" s="597"/>
      <c r="T14" s="597"/>
      <c r="U14" s="597"/>
      <c r="V14" s="597"/>
      <c r="W14" s="597"/>
      <c r="X14" s="597"/>
    </row>
    <row r="15" spans="1:27" x14ac:dyDescent="0.2">
      <c r="A15" s="594"/>
      <c r="B15" s="597"/>
      <c r="C15" s="597"/>
      <c r="D15" s="597"/>
      <c r="E15" s="597"/>
      <c r="F15" s="597"/>
      <c r="G15" s="597"/>
      <c r="H15" s="597"/>
      <c r="I15" s="597"/>
      <c r="J15" s="597"/>
      <c r="K15" s="597"/>
      <c r="L15" s="597"/>
      <c r="M15" s="597"/>
      <c r="N15" s="597"/>
      <c r="O15" s="597"/>
      <c r="P15" s="597"/>
      <c r="Q15" s="597"/>
      <c r="R15" s="597"/>
      <c r="S15" s="597"/>
      <c r="T15" s="597"/>
      <c r="U15" s="597"/>
      <c r="V15" s="597"/>
      <c r="W15" s="597"/>
      <c r="X15" s="597"/>
    </row>
    <row r="16" spans="1:27" x14ac:dyDescent="0.2">
      <c r="A16" s="594"/>
      <c r="B16" s="597"/>
      <c r="C16" s="597"/>
      <c r="D16" s="597"/>
      <c r="E16" s="597"/>
      <c r="F16" s="597"/>
      <c r="G16" s="597"/>
      <c r="H16" s="597"/>
      <c r="I16" s="597"/>
      <c r="J16" s="597"/>
      <c r="K16" s="597"/>
      <c r="L16" s="597"/>
      <c r="M16" s="597"/>
      <c r="N16" s="597"/>
      <c r="O16" s="597"/>
      <c r="P16" s="597"/>
      <c r="Q16" s="597"/>
      <c r="R16" s="597"/>
      <c r="S16" s="597"/>
      <c r="T16" s="597"/>
      <c r="U16" s="597"/>
      <c r="V16" s="597"/>
      <c r="W16" s="597"/>
      <c r="X16" s="597"/>
    </row>
    <row r="17" spans="1:24" x14ac:dyDescent="0.2">
      <c r="A17" s="594"/>
      <c r="B17" s="597"/>
      <c r="C17" s="597"/>
      <c r="D17" s="597"/>
      <c r="E17" s="597"/>
      <c r="F17" s="597"/>
      <c r="G17" s="597"/>
      <c r="H17" s="597"/>
      <c r="I17" s="597"/>
      <c r="J17" s="597"/>
      <c r="K17" s="597"/>
      <c r="L17" s="597"/>
      <c r="M17" s="597"/>
      <c r="N17" s="597"/>
      <c r="O17" s="597"/>
      <c r="P17" s="597"/>
      <c r="Q17" s="597"/>
      <c r="R17" s="597"/>
      <c r="S17" s="597"/>
      <c r="T17" s="597"/>
      <c r="U17" s="597"/>
      <c r="V17" s="597"/>
      <c r="W17" s="597"/>
      <c r="X17" s="597"/>
    </row>
    <row r="18" spans="1:24" x14ac:dyDescent="0.2">
      <c r="A18" s="594"/>
      <c r="B18" s="597"/>
      <c r="C18" s="597"/>
      <c r="D18" s="597"/>
      <c r="E18" s="597"/>
      <c r="F18" s="597"/>
      <c r="G18" s="597"/>
      <c r="H18" s="597"/>
      <c r="I18" s="597"/>
      <c r="J18" s="597"/>
      <c r="K18" s="597"/>
      <c r="L18" s="597"/>
      <c r="M18" s="597"/>
      <c r="N18" s="597"/>
      <c r="O18" s="597"/>
      <c r="P18" s="597"/>
      <c r="Q18" s="597"/>
      <c r="R18" s="597"/>
      <c r="S18" s="597"/>
      <c r="T18" s="597"/>
      <c r="U18" s="597"/>
      <c r="V18" s="597"/>
      <c r="W18" s="597"/>
      <c r="X18" s="597"/>
    </row>
    <row r="19" spans="1:24" x14ac:dyDescent="0.2">
      <c r="A19" s="594"/>
      <c r="B19" s="597"/>
      <c r="C19" s="597"/>
      <c r="D19" s="597"/>
      <c r="E19" s="597"/>
      <c r="F19" s="597"/>
      <c r="G19" s="597"/>
      <c r="H19" s="597"/>
      <c r="I19" s="597"/>
      <c r="J19" s="597"/>
      <c r="K19" s="597"/>
      <c r="L19" s="597"/>
      <c r="M19" s="597"/>
      <c r="N19" s="597"/>
      <c r="O19" s="597"/>
      <c r="P19" s="597"/>
      <c r="Q19" s="597"/>
      <c r="R19" s="597"/>
      <c r="S19" s="597"/>
      <c r="T19" s="597"/>
      <c r="U19" s="597"/>
      <c r="V19" s="597"/>
      <c r="W19" s="597"/>
      <c r="X19" s="597"/>
    </row>
    <row r="20" spans="1:24" x14ac:dyDescent="0.2">
      <c r="A20" s="594"/>
      <c r="B20" s="597"/>
      <c r="C20" s="597"/>
      <c r="D20" s="597"/>
      <c r="E20" s="597"/>
      <c r="F20" s="597"/>
      <c r="G20" s="597"/>
      <c r="H20" s="597"/>
      <c r="I20" s="597"/>
      <c r="J20" s="597"/>
      <c r="K20" s="597"/>
      <c r="L20" s="597"/>
      <c r="M20" s="597"/>
      <c r="N20" s="597"/>
      <c r="O20" s="597"/>
      <c r="P20" s="597"/>
      <c r="Q20" s="597"/>
      <c r="R20" s="597"/>
      <c r="S20" s="597"/>
      <c r="T20" s="597"/>
      <c r="U20" s="597"/>
      <c r="V20" s="597"/>
      <c r="W20" s="597"/>
      <c r="X20" s="597"/>
    </row>
    <row r="21" spans="1:24" x14ac:dyDescent="0.2">
      <c r="A21" s="594"/>
      <c r="B21" s="597"/>
      <c r="C21" s="597"/>
      <c r="D21" s="597"/>
      <c r="E21" s="597"/>
      <c r="F21" s="597"/>
      <c r="G21" s="597"/>
      <c r="H21" s="597"/>
      <c r="I21" s="597"/>
      <c r="J21" s="597"/>
      <c r="K21" s="597"/>
      <c r="L21" s="597"/>
      <c r="M21" s="597"/>
      <c r="N21" s="597"/>
      <c r="O21" s="597"/>
      <c r="P21" s="597"/>
      <c r="Q21" s="597"/>
      <c r="R21" s="597"/>
      <c r="S21" s="597"/>
      <c r="T21" s="597"/>
      <c r="U21" s="597"/>
      <c r="V21" s="597"/>
      <c r="W21" s="597"/>
      <c r="X21" s="597"/>
    </row>
    <row r="22" spans="1:24" x14ac:dyDescent="0.2">
      <c r="A22" s="594"/>
      <c r="B22" s="597"/>
      <c r="C22" s="597"/>
      <c r="D22" s="597"/>
      <c r="E22" s="597"/>
      <c r="F22" s="597"/>
      <c r="G22" s="597"/>
      <c r="H22" s="597"/>
      <c r="I22" s="597"/>
      <c r="J22" s="597"/>
      <c r="K22" s="597"/>
      <c r="L22" s="597"/>
      <c r="M22" s="597"/>
      <c r="N22" s="597"/>
      <c r="O22" s="597"/>
      <c r="P22" s="597"/>
      <c r="Q22" s="597"/>
      <c r="R22" s="597"/>
      <c r="S22" s="597"/>
      <c r="T22" s="597"/>
      <c r="U22" s="597"/>
      <c r="V22" s="597"/>
      <c r="W22" s="597"/>
      <c r="X22" s="597"/>
    </row>
    <row r="23" spans="1:24" x14ac:dyDescent="0.2">
      <c r="A23" s="594"/>
      <c r="B23" s="597"/>
      <c r="C23" s="597"/>
      <c r="D23" s="597"/>
      <c r="E23" s="597"/>
      <c r="F23" s="597"/>
      <c r="G23" s="597"/>
      <c r="H23" s="597"/>
      <c r="I23" s="597"/>
      <c r="J23" s="597"/>
      <c r="K23" s="597"/>
      <c r="L23" s="597"/>
      <c r="M23" s="597"/>
      <c r="N23" s="597"/>
      <c r="O23" s="597"/>
      <c r="P23" s="597"/>
      <c r="Q23" s="597"/>
      <c r="R23" s="597"/>
      <c r="S23" s="597"/>
      <c r="T23" s="597"/>
      <c r="U23" s="597"/>
      <c r="V23" s="597"/>
      <c r="W23" s="597"/>
      <c r="X23" s="597"/>
    </row>
    <row r="24" spans="1:24" x14ac:dyDescent="0.2">
      <c r="A24" s="594"/>
      <c r="B24" s="597"/>
      <c r="C24" s="597"/>
      <c r="D24" s="597"/>
      <c r="E24" s="597"/>
      <c r="F24" s="597"/>
      <c r="G24" s="597"/>
      <c r="H24" s="597"/>
      <c r="I24" s="597"/>
      <c r="J24" s="597"/>
      <c r="K24" s="597"/>
      <c r="L24" s="597"/>
      <c r="M24" s="597"/>
      <c r="N24" s="597"/>
      <c r="O24" s="597"/>
      <c r="P24" s="597"/>
      <c r="Q24" s="597"/>
      <c r="R24" s="597"/>
      <c r="S24" s="597"/>
      <c r="T24" s="597"/>
      <c r="U24" s="597"/>
      <c r="V24" s="597"/>
      <c r="W24" s="597"/>
      <c r="X24" s="597"/>
    </row>
    <row r="25" spans="1:24" x14ac:dyDescent="0.2">
      <c r="A25" s="594"/>
      <c r="B25" s="597"/>
      <c r="C25" s="597"/>
      <c r="D25" s="597"/>
      <c r="E25" s="597"/>
      <c r="F25" s="597"/>
      <c r="G25" s="597"/>
      <c r="H25" s="597"/>
      <c r="I25" s="597"/>
      <c r="J25" s="597"/>
      <c r="K25" s="597"/>
      <c r="L25" s="597"/>
      <c r="M25" s="597"/>
      <c r="N25" s="597"/>
      <c r="O25" s="597"/>
      <c r="P25" s="597"/>
      <c r="Q25" s="597"/>
      <c r="R25" s="597"/>
      <c r="S25" s="597"/>
      <c r="T25" s="597"/>
      <c r="U25" s="597"/>
      <c r="V25" s="597"/>
      <c r="W25" s="597"/>
      <c r="X25" s="597"/>
    </row>
    <row r="26" spans="1:24" x14ac:dyDescent="0.2">
      <c r="A26" s="594"/>
      <c r="B26" s="597"/>
      <c r="C26" s="597"/>
      <c r="D26" s="597"/>
      <c r="E26" s="597"/>
      <c r="F26" s="597"/>
      <c r="G26" s="597"/>
      <c r="H26" s="597"/>
      <c r="I26" s="597"/>
      <c r="J26" s="597"/>
      <c r="K26" s="597"/>
      <c r="L26" s="597"/>
      <c r="M26" s="597"/>
      <c r="N26" s="597"/>
      <c r="O26" s="597"/>
      <c r="P26" s="597"/>
      <c r="Q26" s="597"/>
      <c r="R26" s="597"/>
      <c r="S26" s="597"/>
      <c r="T26" s="597"/>
      <c r="U26" s="597"/>
      <c r="V26" s="597"/>
      <c r="W26" s="597"/>
      <c r="X26" s="597"/>
    </row>
    <row r="27" spans="1:24" x14ac:dyDescent="0.2">
      <c r="A27" s="594"/>
      <c r="B27" s="597"/>
      <c r="C27" s="597"/>
      <c r="D27" s="597"/>
      <c r="E27" s="597"/>
      <c r="F27" s="597"/>
      <c r="G27" s="597"/>
      <c r="H27" s="597"/>
      <c r="I27" s="597"/>
      <c r="J27" s="597"/>
      <c r="K27" s="597"/>
      <c r="L27" s="597"/>
      <c r="M27" s="597"/>
      <c r="N27" s="597"/>
      <c r="O27" s="597"/>
      <c r="P27" s="597"/>
      <c r="Q27" s="597"/>
      <c r="R27" s="597"/>
      <c r="S27" s="597"/>
      <c r="T27" s="597"/>
      <c r="U27" s="597"/>
      <c r="V27" s="597"/>
      <c r="W27" s="597"/>
      <c r="X27" s="597"/>
    </row>
    <row r="28" spans="1:24" x14ac:dyDescent="0.2">
      <c r="A28" s="594"/>
      <c r="B28" s="597"/>
      <c r="C28" s="597"/>
      <c r="D28" s="597"/>
      <c r="E28" s="597"/>
      <c r="F28" s="597"/>
      <c r="G28" s="597"/>
      <c r="H28" s="597"/>
      <c r="I28" s="597"/>
      <c r="J28" s="597"/>
      <c r="K28" s="597"/>
      <c r="L28" s="597"/>
      <c r="M28" s="597"/>
      <c r="N28" s="597"/>
      <c r="O28" s="597"/>
      <c r="P28" s="597"/>
      <c r="Q28" s="597"/>
      <c r="R28" s="597"/>
      <c r="S28" s="597"/>
      <c r="T28" s="597"/>
      <c r="U28" s="597"/>
      <c r="V28" s="597"/>
      <c r="W28" s="597"/>
      <c r="X28" s="597"/>
    </row>
    <row r="29" spans="1:24" x14ac:dyDescent="0.2">
      <c r="A29" s="594"/>
      <c r="B29" s="597"/>
      <c r="C29" s="597"/>
      <c r="D29" s="597"/>
      <c r="E29" s="597"/>
      <c r="F29" s="597"/>
      <c r="G29" s="597"/>
      <c r="H29" s="597"/>
      <c r="I29" s="597"/>
      <c r="J29" s="597"/>
      <c r="K29" s="597"/>
      <c r="L29" s="597"/>
      <c r="M29" s="597"/>
      <c r="N29" s="597"/>
      <c r="O29" s="597"/>
      <c r="P29" s="597"/>
      <c r="Q29" s="597"/>
      <c r="R29" s="597"/>
      <c r="S29" s="597"/>
      <c r="T29" s="597"/>
      <c r="U29" s="597"/>
      <c r="V29" s="597"/>
      <c r="W29" s="597"/>
      <c r="X29" s="597"/>
    </row>
    <row r="30" spans="1:24" x14ac:dyDescent="0.2">
      <c r="A30" s="594"/>
      <c r="B30" s="597"/>
      <c r="C30" s="597"/>
      <c r="D30" s="597"/>
      <c r="E30" s="597"/>
      <c r="F30" s="597"/>
      <c r="G30" s="597"/>
      <c r="H30" s="597"/>
      <c r="I30" s="597"/>
      <c r="J30" s="597"/>
      <c r="K30" s="597"/>
      <c r="L30" s="597"/>
      <c r="M30" s="597"/>
      <c r="N30" s="597"/>
      <c r="O30" s="597"/>
      <c r="P30" s="597"/>
      <c r="Q30" s="597"/>
      <c r="R30" s="597"/>
      <c r="S30" s="597"/>
      <c r="T30" s="597"/>
      <c r="U30" s="597"/>
      <c r="V30" s="597"/>
      <c r="W30" s="597"/>
      <c r="X30" s="597"/>
    </row>
    <row r="31" spans="1:24" x14ac:dyDescent="0.2">
      <c r="A31" s="594"/>
      <c r="B31" s="597"/>
      <c r="C31" s="597"/>
      <c r="D31" s="597"/>
      <c r="E31" s="597"/>
      <c r="F31" s="597"/>
      <c r="G31" s="597"/>
      <c r="H31" s="597"/>
      <c r="I31" s="597"/>
      <c r="J31" s="597"/>
      <c r="K31" s="597"/>
      <c r="L31" s="597"/>
      <c r="M31" s="597"/>
      <c r="N31" s="597"/>
      <c r="O31" s="597"/>
      <c r="P31" s="597"/>
      <c r="Q31" s="597"/>
      <c r="R31" s="597"/>
      <c r="S31" s="597"/>
      <c r="T31" s="597"/>
      <c r="U31" s="597"/>
      <c r="V31" s="597"/>
      <c r="W31" s="597"/>
      <c r="X31" s="597"/>
    </row>
    <row r="32" spans="1:24" x14ac:dyDescent="0.2">
      <c r="A32" s="594"/>
      <c r="B32" s="597"/>
      <c r="C32" s="597"/>
      <c r="D32" s="597"/>
      <c r="E32" s="597"/>
      <c r="F32" s="597"/>
      <c r="G32" s="597"/>
      <c r="H32" s="597"/>
      <c r="I32" s="597"/>
      <c r="J32" s="597"/>
      <c r="K32" s="597"/>
      <c r="L32" s="597"/>
      <c r="M32" s="597"/>
      <c r="N32" s="597"/>
      <c r="O32" s="597"/>
      <c r="P32" s="597"/>
      <c r="Q32" s="597"/>
      <c r="R32" s="597"/>
      <c r="S32" s="597"/>
      <c r="T32" s="597"/>
      <c r="U32" s="597"/>
      <c r="V32" s="597"/>
      <c r="W32" s="597"/>
      <c r="X32" s="597"/>
    </row>
    <row r="33" spans="1:24" x14ac:dyDescent="0.2">
      <c r="A33" s="594"/>
      <c r="B33" s="597"/>
      <c r="C33" s="597"/>
      <c r="D33" s="597"/>
      <c r="E33" s="597"/>
      <c r="F33" s="597"/>
      <c r="G33" s="597"/>
      <c r="H33" s="597"/>
      <c r="I33" s="597"/>
      <c r="J33" s="597"/>
      <c r="K33" s="597"/>
      <c r="L33" s="597"/>
      <c r="M33" s="597"/>
      <c r="N33" s="597"/>
      <c r="O33" s="597"/>
      <c r="P33" s="597"/>
      <c r="Q33" s="597"/>
      <c r="R33" s="597"/>
      <c r="S33" s="597"/>
      <c r="T33" s="597"/>
      <c r="U33" s="597"/>
      <c r="V33" s="597"/>
      <c r="W33" s="597"/>
      <c r="X33" s="597"/>
    </row>
    <row r="34" spans="1:24" x14ac:dyDescent="0.2">
      <c r="A34" s="594"/>
      <c r="B34" s="597"/>
      <c r="C34" s="597"/>
      <c r="D34" s="597"/>
      <c r="E34" s="597"/>
      <c r="F34" s="597"/>
      <c r="G34" s="597"/>
      <c r="H34" s="597"/>
      <c r="I34" s="597"/>
      <c r="J34" s="597"/>
      <c r="K34" s="597"/>
      <c r="L34" s="597"/>
      <c r="M34" s="597"/>
      <c r="N34" s="597"/>
      <c r="O34" s="597"/>
      <c r="P34" s="597"/>
      <c r="Q34" s="597"/>
      <c r="R34" s="597"/>
      <c r="S34" s="597"/>
      <c r="T34" s="597"/>
      <c r="U34" s="597"/>
      <c r="V34" s="597"/>
      <c r="W34" s="597"/>
      <c r="X34" s="597"/>
    </row>
    <row r="35" spans="1:24" x14ac:dyDescent="0.2">
      <c r="A35" s="594"/>
      <c r="B35" s="597"/>
      <c r="C35" s="597"/>
      <c r="D35" s="597"/>
      <c r="E35" s="597"/>
      <c r="F35" s="597"/>
      <c r="G35" s="597"/>
      <c r="H35" s="597"/>
      <c r="I35" s="597"/>
      <c r="J35" s="597"/>
      <c r="K35" s="597"/>
      <c r="L35" s="597"/>
      <c r="M35" s="597"/>
      <c r="N35" s="597"/>
      <c r="O35" s="597"/>
      <c r="P35" s="597"/>
      <c r="Q35" s="597"/>
      <c r="R35" s="597"/>
      <c r="S35" s="597"/>
      <c r="T35" s="597"/>
      <c r="U35" s="597"/>
      <c r="V35" s="597"/>
      <c r="W35" s="597"/>
      <c r="X35" s="597"/>
    </row>
    <row r="36" spans="1:24" x14ac:dyDescent="0.2">
      <c r="A36" s="594"/>
      <c r="B36" s="597"/>
      <c r="C36" s="597"/>
      <c r="D36" s="597"/>
      <c r="E36" s="597"/>
      <c r="F36" s="597"/>
      <c r="G36" s="597"/>
      <c r="H36" s="597"/>
      <c r="I36" s="597"/>
      <c r="J36" s="597"/>
      <c r="K36" s="597"/>
      <c r="L36" s="597"/>
      <c r="M36" s="597"/>
      <c r="N36" s="597"/>
      <c r="O36" s="597"/>
      <c r="P36" s="597"/>
      <c r="Q36" s="597"/>
      <c r="R36" s="597"/>
      <c r="S36" s="597"/>
      <c r="T36" s="597"/>
      <c r="U36" s="597"/>
      <c r="V36" s="597"/>
      <c r="W36" s="597"/>
      <c r="X36" s="597"/>
    </row>
    <row r="37" spans="1:24" x14ac:dyDescent="0.2">
      <c r="A37" s="594"/>
      <c r="B37" s="597"/>
      <c r="C37" s="597"/>
      <c r="D37" s="597"/>
      <c r="E37" s="597"/>
      <c r="F37" s="597"/>
      <c r="G37" s="597"/>
      <c r="H37" s="597"/>
      <c r="I37" s="597"/>
      <c r="J37" s="597"/>
      <c r="K37" s="597"/>
      <c r="L37" s="597"/>
      <c r="M37" s="597"/>
      <c r="N37" s="597"/>
      <c r="O37" s="597"/>
      <c r="P37" s="597"/>
      <c r="Q37" s="597"/>
      <c r="R37" s="597"/>
      <c r="S37" s="597"/>
      <c r="T37" s="597"/>
      <c r="U37" s="597"/>
      <c r="V37" s="597"/>
      <c r="W37" s="597"/>
      <c r="X37" s="597"/>
    </row>
    <row r="38" spans="1:24" x14ac:dyDescent="0.2">
      <c r="A38" s="594"/>
      <c r="B38" s="597"/>
      <c r="C38" s="597"/>
      <c r="D38" s="597"/>
      <c r="E38" s="597"/>
      <c r="F38" s="597"/>
      <c r="G38" s="597"/>
      <c r="H38" s="597"/>
      <c r="I38" s="597"/>
      <c r="J38" s="597"/>
      <c r="K38" s="597"/>
      <c r="L38" s="597"/>
      <c r="M38" s="597"/>
      <c r="N38" s="597"/>
      <c r="O38" s="597"/>
      <c r="P38" s="597"/>
      <c r="Q38" s="597"/>
      <c r="R38" s="597"/>
      <c r="S38" s="597"/>
      <c r="T38" s="597"/>
      <c r="U38" s="597"/>
      <c r="V38" s="597"/>
      <c r="W38" s="597"/>
      <c r="X38" s="597"/>
    </row>
    <row r="39" spans="1:24" x14ac:dyDescent="0.2">
      <c r="A39" s="594"/>
      <c r="B39" s="597"/>
      <c r="C39" s="597"/>
      <c r="D39" s="597"/>
      <c r="E39" s="597"/>
      <c r="F39" s="597"/>
      <c r="G39" s="597"/>
      <c r="H39" s="597"/>
      <c r="I39" s="597"/>
      <c r="J39" s="597"/>
      <c r="K39" s="597"/>
      <c r="L39" s="597"/>
      <c r="M39" s="597"/>
      <c r="N39" s="597"/>
      <c r="O39" s="597"/>
      <c r="P39" s="597"/>
      <c r="Q39" s="597"/>
      <c r="R39" s="597"/>
      <c r="S39" s="597"/>
      <c r="T39" s="597"/>
      <c r="U39" s="597"/>
      <c r="V39" s="597"/>
      <c r="W39" s="597"/>
      <c r="X39" s="597"/>
    </row>
    <row r="40" spans="1:24" x14ac:dyDescent="0.2">
      <c r="A40" s="594"/>
      <c r="B40" s="597"/>
      <c r="C40" s="597"/>
      <c r="D40" s="597"/>
      <c r="E40" s="597"/>
      <c r="F40" s="597"/>
      <c r="G40" s="597"/>
      <c r="H40" s="597"/>
      <c r="I40" s="597"/>
      <c r="J40" s="597"/>
      <c r="K40" s="597"/>
      <c r="L40" s="597"/>
      <c r="M40" s="597"/>
      <c r="N40" s="597"/>
      <c r="O40" s="597"/>
      <c r="P40" s="597"/>
      <c r="Q40" s="597"/>
      <c r="R40" s="597"/>
      <c r="S40" s="597"/>
      <c r="T40" s="597"/>
      <c r="U40" s="597"/>
      <c r="V40" s="597"/>
      <c r="W40" s="597"/>
      <c r="X40" s="597"/>
    </row>
    <row r="41" spans="1:24" x14ac:dyDescent="0.2">
      <c r="A41" s="594"/>
      <c r="B41" s="597"/>
      <c r="C41" s="597"/>
      <c r="D41" s="597"/>
      <c r="E41" s="597"/>
      <c r="F41" s="597"/>
      <c r="G41" s="597"/>
      <c r="H41" s="597"/>
      <c r="I41" s="597"/>
      <c r="J41" s="597"/>
      <c r="K41" s="597"/>
      <c r="L41" s="597"/>
      <c r="M41" s="597"/>
      <c r="N41" s="597"/>
      <c r="O41" s="597"/>
      <c r="P41" s="597"/>
      <c r="Q41" s="597"/>
      <c r="R41" s="597"/>
      <c r="S41" s="597"/>
      <c r="T41" s="597"/>
      <c r="U41" s="597"/>
      <c r="V41" s="597"/>
      <c r="W41" s="597"/>
      <c r="X41" s="597"/>
    </row>
    <row r="42" spans="1:24" x14ac:dyDescent="0.2">
      <c r="A42" s="594"/>
      <c r="B42" s="597"/>
      <c r="C42" s="597"/>
      <c r="D42" s="597"/>
      <c r="E42" s="597"/>
      <c r="F42" s="597"/>
      <c r="G42" s="597"/>
      <c r="H42" s="597"/>
      <c r="I42" s="597"/>
      <c r="J42" s="597"/>
      <c r="K42" s="597"/>
      <c r="L42" s="597"/>
      <c r="M42" s="597"/>
      <c r="N42" s="597"/>
      <c r="O42" s="597"/>
      <c r="P42" s="597"/>
      <c r="Q42" s="597"/>
      <c r="R42" s="597"/>
      <c r="S42" s="597"/>
      <c r="T42" s="597"/>
      <c r="U42" s="597"/>
      <c r="V42" s="597"/>
      <c r="W42" s="597"/>
      <c r="X42" s="597"/>
    </row>
    <row r="43" spans="1:24" x14ac:dyDescent="0.2">
      <c r="A43" s="594"/>
      <c r="B43" s="597"/>
      <c r="C43" s="597"/>
      <c r="D43" s="597"/>
      <c r="E43" s="597"/>
      <c r="F43" s="597"/>
      <c r="G43" s="597"/>
      <c r="H43" s="597"/>
      <c r="I43" s="597"/>
      <c r="J43" s="597"/>
      <c r="K43" s="597"/>
      <c r="L43" s="597"/>
      <c r="M43" s="597"/>
      <c r="N43" s="597"/>
      <c r="O43" s="597"/>
      <c r="P43" s="597"/>
      <c r="Q43" s="597"/>
      <c r="R43" s="597"/>
      <c r="S43" s="597"/>
      <c r="T43" s="597"/>
      <c r="U43" s="597"/>
      <c r="V43" s="597"/>
      <c r="W43" s="597"/>
      <c r="X43" s="597"/>
    </row>
    <row r="44" spans="1:24" x14ac:dyDescent="0.2">
      <c r="A44" s="594"/>
      <c r="B44" s="597"/>
      <c r="C44" s="597"/>
      <c r="D44" s="597"/>
      <c r="E44" s="597"/>
      <c r="F44" s="597"/>
      <c r="G44" s="597"/>
      <c r="H44" s="597"/>
      <c r="I44" s="597"/>
      <c r="J44" s="597"/>
      <c r="K44" s="597"/>
      <c r="L44" s="597"/>
      <c r="M44" s="597"/>
      <c r="N44" s="597"/>
      <c r="O44" s="597"/>
      <c r="P44" s="597"/>
      <c r="Q44" s="597"/>
      <c r="R44" s="597"/>
      <c r="S44" s="597"/>
      <c r="T44" s="597"/>
      <c r="U44" s="597"/>
      <c r="V44" s="597"/>
      <c r="W44" s="597"/>
      <c r="X44" s="597"/>
    </row>
    <row r="45" spans="1:24" x14ac:dyDescent="0.2">
      <c r="A45" s="594"/>
      <c r="B45" s="597"/>
      <c r="C45" s="597"/>
      <c r="D45" s="597"/>
      <c r="E45" s="597"/>
      <c r="F45" s="597"/>
      <c r="G45" s="597"/>
      <c r="H45" s="597"/>
      <c r="I45" s="597"/>
      <c r="J45" s="597"/>
      <c r="K45" s="597"/>
      <c r="L45" s="597"/>
      <c r="M45" s="597"/>
      <c r="N45" s="597"/>
      <c r="O45" s="597"/>
      <c r="P45" s="597"/>
      <c r="Q45" s="597"/>
      <c r="R45" s="597"/>
      <c r="S45" s="597"/>
      <c r="T45" s="597"/>
      <c r="U45" s="597"/>
      <c r="V45" s="597"/>
      <c r="W45" s="597"/>
      <c r="X45" s="597"/>
    </row>
    <row r="46" spans="1:24" x14ac:dyDescent="0.2">
      <c r="A46" s="594"/>
      <c r="B46" s="597"/>
      <c r="C46" s="597"/>
      <c r="D46" s="597"/>
      <c r="E46" s="597"/>
      <c r="F46" s="597"/>
      <c r="G46" s="597"/>
      <c r="H46" s="597"/>
      <c r="I46" s="597"/>
      <c r="J46" s="597"/>
      <c r="K46" s="597"/>
      <c r="L46" s="597"/>
      <c r="M46" s="597"/>
      <c r="N46" s="597"/>
      <c r="O46" s="597"/>
      <c r="P46" s="597"/>
      <c r="Q46" s="597"/>
      <c r="R46" s="597"/>
      <c r="S46" s="597"/>
      <c r="T46" s="597"/>
      <c r="U46" s="597"/>
      <c r="V46" s="597"/>
      <c r="W46" s="597"/>
      <c r="X46" s="597"/>
    </row>
    <row r="47" spans="1:24" ht="15" x14ac:dyDescent="0.2">
      <c r="A47" s="594"/>
      <c r="B47" s="597"/>
      <c r="C47" s="601" t="s">
        <v>481</v>
      </c>
      <c r="D47" s="597"/>
      <c r="E47" s="597"/>
      <c r="F47" s="597"/>
      <c r="G47" s="597"/>
      <c r="H47" s="597"/>
      <c r="I47" s="597"/>
      <c r="J47" s="597"/>
      <c r="K47" s="597"/>
      <c r="L47" s="597"/>
      <c r="M47" s="597"/>
      <c r="N47" s="597"/>
      <c r="O47" s="597"/>
      <c r="P47" s="597"/>
      <c r="Q47" s="597"/>
      <c r="R47" s="597"/>
      <c r="S47" s="597"/>
      <c r="T47" s="597"/>
      <c r="U47" s="597"/>
      <c r="V47" s="597"/>
      <c r="W47" s="597"/>
      <c r="X47" s="597"/>
    </row>
    <row r="48" spans="1:24" x14ac:dyDescent="0.2">
      <c r="A48" s="597"/>
      <c r="B48" s="597"/>
      <c r="C48" s="597"/>
      <c r="D48" s="597"/>
      <c r="E48" s="597"/>
      <c r="F48" s="597"/>
      <c r="G48" s="597"/>
      <c r="H48" s="597"/>
      <c r="I48" s="597"/>
      <c r="J48" s="597"/>
      <c r="K48" s="597"/>
      <c r="L48" s="597"/>
      <c r="M48" s="597"/>
      <c r="N48" s="597"/>
      <c r="O48" s="597"/>
      <c r="P48" s="597"/>
      <c r="Q48" s="597"/>
      <c r="R48" s="597"/>
      <c r="S48" s="597"/>
      <c r="T48" s="597"/>
      <c r="U48" s="597"/>
      <c r="V48" s="597"/>
      <c r="W48" s="597"/>
      <c r="X48" s="597"/>
    </row>
    <row r="49" spans="1:27" x14ac:dyDescent="0.2">
      <c r="A49" s="597"/>
      <c r="B49" s="597"/>
      <c r="C49" s="597"/>
      <c r="D49" s="597"/>
      <c r="E49" s="597"/>
      <c r="F49" s="597"/>
      <c r="G49" s="597"/>
      <c r="H49" s="597"/>
      <c r="I49" s="597"/>
      <c r="J49" s="597"/>
      <c r="K49" s="597"/>
      <c r="L49" s="597"/>
      <c r="M49" s="597"/>
      <c r="N49" s="597"/>
      <c r="O49" s="597"/>
      <c r="P49" s="597"/>
      <c r="Q49" s="597"/>
      <c r="R49" s="597"/>
      <c r="S49" s="597"/>
      <c r="T49" s="597"/>
      <c r="U49" s="597"/>
      <c r="V49" s="597"/>
      <c r="W49" s="597"/>
      <c r="X49" s="597"/>
    </row>
    <row r="50" spans="1:27" x14ac:dyDescent="0.2">
      <c r="A50" s="597"/>
      <c r="B50" s="597"/>
      <c r="C50" s="597"/>
      <c r="D50" s="597"/>
      <c r="E50" s="597"/>
      <c r="F50" s="597"/>
      <c r="G50" s="597"/>
      <c r="H50" s="597"/>
      <c r="I50" s="597"/>
      <c r="J50" s="597"/>
      <c r="K50" s="597"/>
      <c r="L50" s="597"/>
      <c r="M50" s="597"/>
      <c r="N50" s="597"/>
      <c r="O50" s="597"/>
      <c r="P50" s="597"/>
      <c r="Q50" s="597"/>
      <c r="R50" s="597"/>
      <c r="S50" s="597"/>
      <c r="T50" s="597"/>
      <c r="U50" s="597"/>
      <c r="V50" s="597"/>
      <c r="W50" s="597"/>
      <c r="X50" s="597"/>
    </row>
    <row r="51" spans="1:27" x14ac:dyDescent="0.2">
      <c r="A51" s="597"/>
      <c r="B51" s="597"/>
      <c r="C51" s="597"/>
      <c r="D51" s="597"/>
      <c r="E51" s="597"/>
      <c r="F51" s="597"/>
      <c r="G51" s="597"/>
      <c r="H51" s="597"/>
      <c r="I51" s="597"/>
      <c r="J51" s="597"/>
      <c r="K51" s="597"/>
      <c r="L51" s="597"/>
      <c r="M51" s="597"/>
      <c r="N51" s="597"/>
      <c r="O51" s="597"/>
      <c r="P51" s="597"/>
      <c r="Q51" s="597"/>
      <c r="R51" s="597"/>
      <c r="S51" s="597"/>
      <c r="T51" s="597"/>
      <c r="U51" s="597"/>
      <c r="V51" s="597"/>
      <c r="W51" s="597"/>
      <c r="X51" s="597"/>
    </row>
    <row r="52" spans="1:27" x14ac:dyDescent="0.2">
      <c r="A52" s="597"/>
      <c r="B52" s="597"/>
      <c r="C52" s="597"/>
      <c r="D52" s="597"/>
      <c r="E52" s="597"/>
      <c r="F52" s="597"/>
      <c r="G52" s="597"/>
      <c r="H52" s="597"/>
      <c r="I52" s="597"/>
      <c r="J52" s="597"/>
      <c r="K52" s="597"/>
      <c r="L52" s="597"/>
      <c r="M52" s="597"/>
      <c r="N52" s="597"/>
      <c r="O52" s="597"/>
      <c r="P52" s="597"/>
      <c r="Q52" s="597"/>
      <c r="R52" s="597"/>
      <c r="S52" s="597"/>
      <c r="T52" s="597"/>
      <c r="U52" s="597"/>
      <c r="V52" s="597"/>
      <c r="W52" s="597"/>
      <c r="X52" s="597"/>
    </row>
    <row r="53" spans="1:27" x14ac:dyDescent="0.2">
      <c r="A53" s="597"/>
      <c r="B53" s="597"/>
      <c r="C53" s="597"/>
      <c r="D53" s="597"/>
      <c r="E53" s="597"/>
      <c r="F53" s="597"/>
      <c r="G53" s="597"/>
      <c r="H53" s="597"/>
      <c r="I53" s="597"/>
      <c r="J53" s="597"/>
      <c r="K53" s="597"/>
      <c r="L53" s="597"/>
      <c r="M53" s="597"/>
      <c r="N53" s="597"/>
      <c r="O53" s="597"/>
      <c r="P53" s="597"/>
      <c r="Q53" s="597"/>
      <c r="R53" s="597"/>
      <c r="S53" s="597"/>
      <c r="T53" s="597"/>
      <c r="U53" s="597"/>
      <c r="V53" s="597"/>
      <c r="W53" s="597"/>
      <c r="X53" s="597"/>
    </row>
    <row r="54" spans="1:27" x14ac:dyDescent="0.2">
      <c r="A54" s="597"/>
      <c r="B54" s="597"/>
      <c r="C54" s="597"/>
      <c r="D54" s="597"/>
      <c r="E54" s="597"/>
      <c r="F54" s="597"/>
      <c r="G54" s="597"/>
      <c r="H54" s="597"/>
      <c r="I54" s="597"/>
      <c r="J54" s="597"/>
      <c r="K54" s="597"/>
      <c r="L54" s="597"/>
      <c r="M54" s="597"/>
      <c r="N54" s="597"/>
      <c r="O54" s="597"/>
      <c r="P54" s="597"/>
      <c r="Q54" s="597"/>
      <c r="R54" s="597"/>
      <c r="S54" s="597"/>
      <c r="T54" s="597"/>
      <c r="U54" s="597"/>
      <c r="V54" s="597"/>
      <c r="W54" s="597"/>
      <c r="X54" s="597"/>
    </row>
    <row r="55" spans="1:27" ht="30" x14ac:dyDescent="0.4">
      <c r="A55" s="594"/>
      <c r="B55" s="596">
        <v>2</v>
      </c>
      <c r="C55" s="598" t="str">
        <f>Help!C37</f>
        <v>Adding and changing lighting details:</v>
      </c>
      <c r="D55" s="599"/>
      <c r="E55" s="599"/>
      <c r="F55" s="599"/>
      <c r="G55" s="599"/>
      <c r="H55" s="599"/>
      <c r="I55" s="599"/>
      <c r="J55" s="599"/>
      <c r="K55" s="599"/>
      <c r="L55" s="599"/>
      <c r="M55" s="599"/>
      <c r="N55" s="599"/>
      <c r="O55" s="599"/>
      <c r="P55" s="599"/>
      <c r="Q55" s="599"/>
      <c r="R55" s="599"/>
      <c r="S55" s="599"/>
      <c r="T55" s="599"/>
      <c r="U55" s="599"/>
      <c r="V55" s="599"/>
      <c r="W55" s="600"/>
      <c r="X55" s="600"/>
      <c r="Y55" s="595"/>
      <c r="Z55" s="595"/>
      <c r="AA55" s="595"/>
    </row>
    <row r="56" spans="1:27" x14ac:dyDescent="0.2">
      <c r="A56" s="594"/>
      <c r="B56" s="597"/>
      <c r="C56" s="597"/>
      <c r="D56" s="597"/>
      <c r="E56" s="597"/>
      <c r="F56" s="597"/>
      <c r="G56" s="597"/>
      <c r="H56" s="597"/>
      <c r="I56" s="597"/>
      <c r="J56" s="597"/>
      <c r="K56" s="597"/>
      <c r="L56" s="597"/>
      <c r="M56" s="597"/>
      <c r="N56" s="597"/>
      <c r="O56" s="597"/>
      <c r="P56" s="597"/>
      <c r="Q56" s="597"/>
      <c r="R56" s="597"/>
      <c r="S56" s="597"/>
      <c r="T56" s="597"/>
      <c r="U56" s="597"/>
      <c r="V56" s="597"/>
      <c r="W56" s="597"/>
      <c r="X56" s="597"/>
    </row>
    <row r="57" spans="1:27" x14ac:dyDescent="0.2">
      <c r="A57" s="594"/>
      <c r="B57" s="597"/>
      <c r="C57" s="597"/>
      <c r="D57" s="597"/>
      <c r="E57" s="597"/>
      <c r="F57" s="597"/>
      <c r="G57" s="597"/>
      <c r="H57" s="597"/>
      <c r="I57" s="597"/>
      <c r="J57" s="597"/>
      <c r="K57" s="597"/>
      <c r="L57" s="597"/>
      <c r="M57" s="597"/>
      <c r="N57" s="597"/>
      <c r="O57" s="597"/>
      <c r="P57" s="597"/>
      <c r="Q57" s="597"/>
      <c r="R57" s="597"/>
      <c r="S57" s="597"/>
      <c r="T57" s="597"/>
      <c r="U57" s="597"/>
      <c r="V57" s="597"/>
      <c r="W57" s="597"/>
      <c r="X57" s="597"/>
    </row>
    <row r="58" spans="1:27" x14ac:dyDescent="0.2">
      <c r="A58" s="594"/>
      <c r="B58" s="597"/>
      <c r="C58" s="597"/>
      <c r="D58" s="597"/>
      <c r="E58" s="597"/>
      <c r="F58" s="597"/>
      <c r="G58" s="597"/>
      <c r="H58" s="597"/>
      <c r="I58" s="597"/>
      <c r="J58" s="597"/>
      <c r="K58" s="597"/>
      <c r="L58" s="597"/>
      <c r="M58" s="597"/>
      <c r="N58" s="597"/>
      <c r="O58" s="597"/>
      <c r="P58" s="597"/>
      <c r="Q58" s="597"/>
      <c r="R58" s="597"/>
      <c r="S58" s="597"/>
      <c r="T58" s="597"/>
      <c r="U58" s="597"/>
      <c r="V58" s="597"/>
      <c r="W58" s="597"/>
      <c r="X58" s="597"/>
    </row>
    <row r="59" spans="1:27" x14ac:dyDescent="0.2">
      <c r="A59" s="594"/>
      <c r="B59" s="597"/>
      <c r="C59" s="597"/>
      <c r="D59" s="597"/>
      <c r="E59" s="597"/>
      <c r="F59" s="597"/>
      <c r="G59" s="597"/>
      <c r="H59" s="597"/>
      <c r="I59" s="597"/>
      <c r="J59" s="597"/>
      <c r="K59" s="597"/>
      <c r="L59" s="597"/>
      <c r="M59" s="597"/>
      <c r="N59" s="597"/>
      <c r="O59" s="597"/>
      <c r="P59" s="597"/>
      <c r="Q59" s="597"/>
      <c r="R59" s="597"/>
      <c r="S59" s="597"/>
      <c r="T59" s="597"/>
      <c r="U59" s="597"/>
      <c r="V59" s="597"/>
      <c r="W59" s="597"/>
      <c r="X59" s="597"/>
    </row>
    <row r="60" spans="1:27" x14ac:dyDescent="0.2">
      <c r="A60" s="594"/>
      <c r="B60" s="597"/>
      <c r="C60" s="597"/>
      <c r="D60" s="597"/>
      <c r="E60" s="597"/>
      <c r="F60" s="597"/>
      <c r="G60" s="597"/>
      <c r="H60" s="597"/>
      <c r="I60" s="597"/>
      <c r="J60" s="597"/>
      <c r="K60" s="597"/>
      <c r="L60" s="597"/>
      <c r="M60" s="597"/>
      <c r="N60" s="597"/>
      <c r="O60" s="597"/>
      <c r="P60" s="597"/>
      <c r="Q60" s="597"/>
      <c r="R60" s="597"/>
      <c r="S60" s="597"/>
      <c r="T60" s="597"/>
      <c r="U60" s="597"/>
      <c r="V60" s="597"/>
      <c r="W60" s="597"/>
      <c r="X60" s="597"/>
    </row>
    <row r="61" spans="1:27" x14ac:dyDescent="0.2">
      <c r="A61" s="594"/>
      <c r="B61" s="597"/>
      <c r="C61" s="597"/>
      <c r="D61" s="597"/>
      <c r="E61" s="597"/>
      <c r="F61" s="597"/>
      <c r="G61" s="597"/>
      <c r="H61" s="597"/>
      <c r="I61" s="597"/>
      <c r="J61" s="597"/>
      <c r="K61" s="597"/>
      <c r="L61" s="597"/>
      <c r="M61" s="597"/>
      <c r="N61" s="597"/>
      <c r="O61" s="597"/>
      <c r="P61" s="597"/>
      <c r="Q61" s="597"/>
      <c r="R61" s="597"/>
      <c r="S61" s="597"/>
      <c r="T61" s="597"/>
      <c r="U61" s="597"/>
      <c r="V61" s="597"/>
      <c r="W61" s="597"/>
      <c r="X61" s="597"/>
      <c r="Y61" s="594"/>
      <c r="Z61" s="594"/>
      <c r="AA61" s="594"/>
    </row>
    <row r="62" spans="1:27" x14ac:dyDescent="0.2">
      <c r="A62" s="594"/>
      <c r="B62" s="597"/>
      <c r="C62" s="597"/>
      <c r="D62" s="597"/>
      <c r="E62" s="597"/>
      <c r="F62" s="597"/>
      <c r="G62" s="597"/>
      <c r="H62" s="597"/>
      <c r="I62" s="597"/>
      <c r="J62" s="597"/>
      <c r="K62" s="597"/>
      <c r="L62" s="597"/>
      <c r="M62" s="597"/>
      <c r="N62" s="597"/>
      <c r="O62" s="597"/>
      <c r="P62" s="597"/>
      <c r="Q62" s="597"/>
      <c r="R62" s="597"/>
      <c r="S62" s="597"/>
      <c r="T62" s="597"/>
      <c r="U62" s="597"/>
      <c r="V62" s="597"/>
      <c r="W62" s="597"/>
      <c r="X62" s="597"/>
      <c r="Y62" s="594"/>
      <c r="Z62" s="594"/>
      <c r="AA62" s="594"/>
    </row>
    <row r="63" spans="1:27" x14ac:dyDescent="0.2">
      <c r="A63" s="594"/>
      <c r="B63" s="597"/>
      <c r="C63" s="597"/>
      <c r="D63" s="597"/>
      <c r="E63" s="597"/>
      <c r="F63" s="597"/>
      <c r="G63" s="597"/>
      <c r="H63" s="597"/>
      <c r="I63" s="597"/>
      <c r="J63" s="597"/>
      <c r="K63" s="597"/>
      <c r="L63" s="597"/>
      <c r="M63" s="597"/>
      <c r="N63" s="597"/>
      <c r="O63" s="597"/>
      <c r="P63" s="597"/>
      <c r="Q63" s="597"/>
      <c r="R63" s="597"/>
      <c r="S63" s="597"/>
      <c r="T63" s="597"/>
      <c r="U63" s="597"/>
      <c r="V63" s="597"/>
      <c r="W63" s="597"/>
      <c r="X63" s="597"/>
      <c r="Y63" s="594"/>
      <c r="Z63" s="594"/>
      <c r="AA63" s="594"/>
    </row>
    <row r="64" spans="1:27" x14ac:dyDescent="0.2">
      <c r="A64" s="594"/>
      <c r="B64" s="597"/>
      <c r="C64" s="597"/>
      <c r="D64" s="597"/>
      <c r="E64" s="597"/>
      <c r="F64" s="597"/>
      <c r="G64" s="597"/>
      <c r="H64" s="597"/>
      <c r="I64" s="597"/>
      <c r="J64" s="597"/>
      <c r="K64" s="597"/>
      <c r="L64" s="597"/>
      <c r="M64" s="597"/>
      <c r="N64" s="597"/>
      <c r="O64" s="597"/>
      <c r="P64" s="597"/>
      <c r="Q64" s="597"/>
      <c r="R64" s="597"/>
      <c r="S64" s="597"/>
      <c r="T64" s="597"/>
      <c r="U64" s="597"/>
      <c r="V64" s="597"/>
      <c r="W64" s="597"/>
      <c r="X64" s="597"/>
      <c r="Y64" s="594"/>
      <c r="Z64" s="594"/>
      <c r="AA64" s="594"/>
    </row>
    <row r="65" spans="1:27" x14ac:dyDescent="0.2">
      <c r="A65" s="594"/>
      <c r="B65" s="597"/>
      <c r="C65" s="597"/>
      <c r="D65" s="597"/>
      <c r="E65" s="597"/>
      <c r="F65" s="597"/>
      <c r="G65" s="597"/>
      <c r="H65" s="597"/>
      <c r="I65" s="597"/>
      <c r="J65" s="597"/>
      <c r="K65" s="597"/>
      <c r="L65" s="597"/>
      <c r="M65" s="597"/>
      <c r="N65" s="597"/>
      <c r="O65" s="597"/>
      <c r="P65" s="597"/>
      <c r="Q65" s="597"/>
      <c r="R65" s="597"/>
      <c r="S65" s="597"/>
      <c r="T65" s="597"/>
      <c r="U65" s="597"/>
      <c r="V65" s="597"/>
      <c r="W65" s="597"/>
      <c r="X65" s="597"/>
      <c r="Y65" s="594"/>
      <c r="Z65" s="594"/>
      <c r="AA65" s="594"/>
    </row>
    <row r="66" spans="1:27" x14ac:dyDescent="0.2">
      <c r="A66" s="594"/>
      <c r="B66" s="597"/>
      <c r="C66" s="597"/>
      <c r="D66" s="597"/>
      <c r="E66" s="597"/>
      <c r="F66" s="597"/>
      <c r="G66" s="597"/>
      <c r="H66" s="597"/>
      <c r="I66" s="597"/>
      <c r="J66" s="597"/>
      <c r="K66" s="597"/>
      <c r="L66" s="597"/>
      <c r="M66" s="597"/>
      <c r="N66" s="597"/>
      <c r="O66" s="597"/>
      <c r="P66" s="597"/>
      <c r="Q66" s="597"/>
      <c r="R66" s="597"/>
      <c r="S66" s="597"/>
      <c r="T66" s="597"/>
      <c r="U66" s="597"/>
      <c r="V66" s="597"/>
      <c r="W66" s="597"/>
      <c r="X66" s="597"/>
      <c r="Y66" s="594"/>
      <c r="Z66" s="594"/>
      <c r="AA66" s="594"/>
    </row>
    <row r="67" spans="1:27" x14ac:dyDescent="0.2">
      <c r="A67" s="594"/>
      <c r="B67" s="597"/>
      <c r="C67" s="597"/>
      <c r="D67" s="597"/>
      <c r="E67" s="597"/>
      <c r="F67" s="597"/>
      <c r="G67" s="597"/>
      <c r="H67" s="597"/>
      <c r="I67" s="597"/>
      <c r="J67" s="597"/>
      <c r="K67" s="597"/>
      <c r="L67" s="597"/>
      <c r="M67" s="597"/>
      <c r="N67" s="597"/>
      <c r="O67" s="597"/>
      <c r="P67" s="597"/>
      <c r="Q67" s="597"/>
      <c r="R67" s="597"/>
      <c r="S67" s="597"/>
      <c r="T67" s="597"/>
      <c r="U67" s="597"/>
      <c r="V67" s="597"/>
      <c r="W67" s="597"/>
      <c r="X67" s="597"/>
      <c r="Y67" s="594"/>
      <c r="Z67" s="594"/>
      <c r="AA67" s="594"/>
    </row>
    <row r="68" spans="1:27" x14ac:dyDescent="0.2">
      <c r="A68" s="594"/>
      <c r="B68" s="597"/>
      <c r="C68" s="597"/>
      <c r="D68" s="597"/>
      <c r="E68" s="597"/>
      <c r="F68" s="597"/>
      <c r="G68" s="597"/>
      <c r="H68" s="597"/>
      <c r="I68" s="597"/>
      <c r="J68" s="597"/>
      <c r="K68" s="597"/>
      <c r="L68" s="597"/>
      <c r="M68" s="597"/>
      <c r="N68" s="597"/>
      <c r="O68" s="597"/>
      <c r="P68" s="597"/>
      <c r="Q68" s="597"/>
      <c r="R68" s="597"/>
      <c r="S68" s="597"/>
      <c r="T68" s="597"/>
      <c r="U68" s="597"/>
      <c r="V68" s="597"/>
      <c r="W68" s="597"/>
      <c r="X68" s="597"/>
      <c r="Y68" s="594"/>
      <c r="Z68" s="594"/>
      <c r="AA68" s="594"/>
    </row>
    <row r="69" spans="1:27" x14ac:dyDescent="0.2">
      <c r="A69" s="594"/>
      <c r="B69" s="597"/>
      <c r="C69" s="597"/>
      <c r="D69" s="597"/>
      <c r="E69" s="597"/>
      <c r="F69" s="597"/>
      <c r="G69" s="597"/>
      <c r="H69" s="597"/>
      <c r="I69" s="597"/>
      <c r="J69" s="597"/>
      <c r="K69" s="597"/>
      <c r="L69" s="597"/>
      <c r="M69" s="597"/>
      <c r="N69" s="597"/>
      <c r="O69" s="597"/>
      <c r="P69" s="597"/>
      <c r="Q69" s="597"/>
      <c r="R69" s="597"/>
      <c r="S69" s="597"/>
      <c r="T69" s="597"/>
      <c r="U69" s="597"/>
      <c r="V69" s="597"/>
      <c r="W69" s="597"/>
      <c r="X69" s="597"/>
      <c r="Y69" s="594"/>
      <c r="Z69" s="594"/>
      <c r="AA69" s="594"/>
    </row>
    <row r="70" spans="1:27" x14ac:dyDescent="0.2">
      <c r="A70" s="594"/>
      <c r="B70" s="597"/>
      <c r="C70" s="597"/>
      <c r="D70" s="597"/>
      <c r="E70" s="597"/>
      <c r="F70" s="597"/>
      <c r="G70" s="597"/>
      <c r="H70" s="597"/>
      <c r="I70" s="597"/>
      <c r="J70" s="597"/>
      <c r="K70" s="597"/>
      <c r="L70" s="597"/>
      <c r="M70" s="597"/>
      <c r="N70" s="597"/>
      <c r="O70" s="597"/>
      <c r="P70" s="597"/>
      <c r="Q70" s="597"/>
      <c r="R70" s="597"/>
      <c r="S70" s="597"/>
      <c r="T70" s="597"/>
      <c r="U70" s="597"/>
      <c r="V70" s="597"/>
      <c r="W70" s="597"/>
      <c r="X70" s="597"/>
      <c r="Y70" s="594"/>
      <c r="Z70" s="594"/>
      <c r="AA70" s="594"/>
    </row>
    <row r="71" spans="1:27" x14ac:dyDescent="0.2">
      <c r="A71" s="594"/>
      <c r="B71" s="597"/>
      <c r="C71" s="597"/>
      <c r="D71" s="597"/>
      <c r="E71" s="597"/>
      <c r="F71" s="597"/>
      <c r="G71" s="597"/>
      <c r="H71" s="597"/>
      <c r="I71" s="597"/>
      <c r="J71" s="597"/>
      <c r="K71" s="597"/>
      <c r="L71" s="597"/>
      <c r="M71" s="597"/>
      <c r="N71" s="597"/>
      <c r="O71" s="597"/>
      <c r="P71" s="597"/>
      <c r="Q71" s="597"/>
      <c r="R71" s="597"/>
      <c r="S71" s="597"/>
      <c r="T71" s="597"/>
      <c r="U71" s="597"/>
      <c r="V71" s="597"/>
      <c r="W71" s="597"/>
      <c r="X71" s="597"/>
      <c r="Y71" s="594"/>
      <c r="Z71" s="594"/>
      <c r="AA71" s="594"/>
    </row>
    <row r="72" spans="1:27" x14ac:dyDescent="0.2">
      <c r="A72" s="594"/>
      <c r="B72" s="597"/>
      <c r="C72" s="597"/>
      <c r="D72" s="597"/>
      <c r="E72" s="597"/>
      <c r="F72" s="597"/>
      <c r="G72" s="597"/>
      <c r="H72" s="597"/>
      <c r="I72" s="597"/>
      <c r="J72" s="597"/>
      <c r="K72" s="597"/>
      <c r="L72" s="597"/>
      <c r="M72" s="597"/>
      <c r="N72" s="597"/>
      <c r="O72" s="597"/>
      <c r="P72" s="597"/>
      <c r="Q72" s="597"/>
      <c r="R72" s="597"/>
      <c r="S72" s="597"/>
      <c r="T72" s="597"/>
      <c r="U72" s="597"/>
      <c r="V72" s="597"/>
      <c r="W72" s="597"/>
      <c r="X72" s="597"/>
      <c r="Y72" s="594"/>
      <c r="Z72" s="594"/>
      <c r="AA72" s="594"/>
    </row>
    <row r="73" spans="1:27" x14ac:dyDescent="0.2">
      <c r="A73" s="594"/>
      <c r="B73" s="597"/>
      <c r="C73" s="597"/>
      <c r="D73" s="597"/>
      <c r="E73" s="597"/>
      <c r="F73" s="597"/>
      <c r="G73" s="597"/>
      <c r="H73" s="597"/>
      <c r="I73" s="597"/>
      <c r="J73" s="597"/>
      <c r="K73" s="597"/>
      <c r="L73" s="597"/>
      <c r="M73" s="597"/>
      <c r="N73" s="597"/>
      <c r="O73" s="597"/>
      <c r="P73" s="597"/>
      <c r="Q73" s="597"/>
      <c r="R73" s="597"/>
      <c r="S73" s="597"/>
      <c r="T73" s="597"/>
      <c r="U73" s="597"/>
      <c r="V73" s="597"/>
      <c r="W73" s="597"/>
      <c r="X73" s="597"/>
      <c r="Y73" s="594"/>
      <c r="Z73" s="594"/>
      <c r="AA73" s="594"/>
    </row>
    <row r="74" spans="1:27" x14ac:dyDescent="0.2">
      <c r="A74" s="594"/>
      <c r="B74" s="597"/>
      <c r="C74" s="597"/>
      <c r="D74" s="597"/>
      <c r="E74" s="597"/>
      <c r="F74" s="597"/>
      <c r="G74" s="597"/>
      <c r="H74" s="597"/>
      <c r="I74" s="597"/>
      <c r="J74" s="597"/>
      <c r="K74" s="597"/>
      <c r="L74" s="597"/>
      <c r="M74" s="597"/>
      <c r="N74" s="597"/>
      <c r="O74" s="597"/>
      <c r="P74" s="597"/>
      <c r="Q74" s="597"/>
      <c r="R74" s="597"/>
      <c r="S74" s="597"/>
      <c r="T74" s="597"/>
      <c r="U74" s="597"/>
      <c r="V74" s="597"/>
      <c r="W74" s="597"/>
      <c r="X74" s="597"/>
      <c r="Y74" s="594"/>
      <c r="Z74" s="594"/>
      <c r="AA74" s="594"/>
    </row>
    <row r="75" spans="1:27" x14ac:dyDescent="0.2">
      <c r="A75" s="594"/>
      <c r="B75" s="597"/>
      <c r="C75" s="597"/>
      <c r="D75" s="597"/>
      <c r="E75" s="597"/>
      <c r="F75" s="597"/>
      <c r="G75" s="597"/>
      <c r="H75" s="597"/>
      <c r="I75" s="597"/>
      <c r="J75" s="597"/>
      <c r="K75" s="597"/>
      <c r="L75" s="597"/>
      <c r="M75" s="597"/>
      <c r="N75" s="597"/>
      <c r="O75" s="597"/>
      <c r="P75" s="597"/>
      <c r="Q75" s="597"/>
      <c r="R75" s="597"/>
      <c r="S75" s="597"/>
      <c r="T75" s="597"/>
      <c r="U75" s="597"/>
      <c r="V75" s="597"/>
      <c r="W75" s="597"/>
      <c r="X75" s="597"/>
      <c r="Y75" s="594"/>
      <c r="Z75" s="594"/>
      <c r="AA75" s="594"/>
    </row>
    <row r="76" spans="1:27" x14ac:dyDescent="0.2">
      <c r="A76" s="594"/>
      <c r="B76" s="597"/>
      <c r="C76" s="597"/>
      <c r="D76" s="597"/>
      <c r="E76" s="597"/>
      <c r="F76" s="597"/>
      <c r="G76" s="597"/>
      <c r="H76" s="597"/>
      <c r="I76" s="597"/>
      <c r="J76" s="597"/>
      <c r="K76" s="597"/>
      <c r="L76" s="597"/>
      <c r="M76" s="597"/>
      <c r="N76" s="597"/>
      <c r="O76" s="597"/>
      <c r="P76" s="597"/>
      <c r="Q76" s="597"/>
      <c r="R76" s="597"/>
      <c r="S76" s="597"/>
      <c r="T76" s="597"/>
      <c r="U76" s="597"/>
      <c r="V76" s="597"/>
      <c r="W76" s="597"/>
      <c r="X76" s="597"/>
      <c r="Y76" s="594"/>
      <c r="Z76" s="594"/>
      <c r="AA76" s="594"/>
    </row>
    <row r="77" spans="1:27" x14ac:dyDescent="0.2">
      <c r="A77" s="594"/>
      <c r="B77" s="597"/>
      <c r="C77" s="597"/>
      <c r="D77" s="597"/>
      <c r="E77" s="597"/>
      <c r="F77" s="597"/>
      <c r="G77" s="597"/>
      <c r="H77" s="597"/>
      <c r="I77" s="597"/>
      <c r="J77" s="597"/>
      <c r="K77" s="597"/>
      <c r="L77" s="597"/>
      <c r="M77" s="597"/>
      <c r="N77" s="597"/>
      <c r="O77" s="597"/>
      <c r="P77" s="597"/>
      <c r="Q77" s="597"/>
      <c r="R77" s="597"/>
      <c r="S77" s="597"/>
      <c r="T77" s="597"/>
      <c r="U77" s="597"/>
      <c r="V77" s="597"/>
      <c r="W77" s="597"/>
      <c r="X77" s="597"/>
      <c r="Y77" s="594"/>
      <c r="Z77" s="594"/>
      <c r="AA77" s="594"/>
    </row>
    <row r="78" spans="1:27" x14ac:dyDescent="0.2">
      <c r="A78" s="594"/>
      <c r="B78" s="597"/>
      <c r="C78" s="597"/>
      <c r="D78" s="597"/>
      <c r="E78" s="597"/>
      <c r="F78" s="597"/>
      <c r="G78" s="597"/>
      <c r="H78" s="597"/>
      <c r="I78" s="597"/>
      <c r="J78" s="597"/>
      <c r="K78" s="597"/>
      <c r="L78" s="597"/>
      <c r="M78" s="597"/>
      <c r="N78" s="597"/>
      <c r="O78" s="597"/>
      <c r="P78" s="597"/>
      <c r="Q78" s="597"/>
      <c r="R78" s="597"/>
      <c r="S78" s="597"/>
      <c r="T78" s="597"/>
      <c r="U78" s="597"/>
      <c r="V78" s="597"/>
      <c r="W78" s="597"/>
      <c r="X78" s="597"/>
      <c r="Y78" s="594"/>
      <c r="Z78" s="594"/>
      <c r="AA78" s="594"/>
    </row>
    <row r="79" spans="1:27" x14ac:dyDescent="0.2">
      <c r="A79" s="594"/>
      <c r="B79" s="597"/>
      <c r="C79" s="597"/>
      <c r="D79" s="597"/>
      <c r="E79" s="597"/>
      <c r="F79" s="597"/>
      <c r="G79" s="597"/>
      <c r="H79" s="597"/>
      <c r="I79" s="597"/>
      <c r="J79" s="597"/>
      <c r="K79" s="597"/>
      <c r="L79" s="597"/>
      <c r="M79" s="597"/>
      <c r="N79" s="597"/>
      <c r="O79" s="597"/>
      <c r="P79" s="597"/>
      <c r="Q79" s="597"/>
      <c r="R79" s="597"/>
      <c r="S79" s="597"/>
      <c r="T79" s="597"/>
      <c r="U79" s="597"/>
      <c r="V79" s="597"/>
      <c r="W79" s="597"/>
      <c r="X79" s="597"/>
      <c r="Y79" s="594"/>
      <c r="Z79" s="594"/>
      <c r="AA79" s="594"/>
    </row>
    <row r="80" spans="1:27" x14ac:dyDescent="0.2">
      <c r="A80" s="594"/>
      <c r="B80" s="597"/>
      <c r="C80" s="597"/>
      <c r="D80" s="597"/>
      <c r="E80" s="597"/>
      <c r="F80" s="597"/>
      <c r="G80" s="597"/>
      <c r="H80" s="597"/>
      <c r="I80" s="597"/>
      <c r="J80" s="597"/>
      <c r="K80" s="597"/>
      <c r="L80" s="597"/>
      <c r="M80" s="597"/>
      <c r="N80" s="597"/>
      <c r="O80" s="597"/>
      <c r="P80" s="597"/>
      <c r="Q80" s="597"/>
      <c r="R80" s="597"/>
      <c r="S80" s="597"/>
      <c r="T80" s="597"/>
      <c r="U80" s="597"/>
      <c r="V80" s="597"/>
      <c r="W80" s="597"/>
      <c r="X80" s="597"/>
      <c r="Y80" s="594"/>
      <c r="Z80" s="594"/>
      <c r="AA80" s="594"/>
    </row>
    <row r="81" spans="1:27" x14ac:dyDescent="0.2">
      <c r="A81" s="594"/>
      <c r="B81" s="597"/>
      <c r="C81" s="597"/>
      <c r="D81" s="597"/>
      <c r="E81" s="597"/>
      <c r="F81" s="597"/>
      <c r="G81" s="597"/>
      <c r="H81" s="597"/>
      <c r="I81" s="597"/>
      <c r="J81" s="597"/>
      <c r="K81" s="597"/>
      <c r="L81" s="597"/>
      <c r="M81" s="597"/>
      <c r="N81" s="597"/>
      <c r="O81" s="597"/>
      <c r="P81" s="597"/>
      <c r="Q81" s="597"/>
      <c r="R81" s="597"/>
      <c r="S81" s="597"/>
      <c r="T81" s="597"/>
      <c r="U81" s="597"/>
      <c r="V81" s="597"/>
      <c r="W81" s="597"/>
      <c r="X81" s="597"/>
      <c r="Y81" s="594"/>
      <c r="Z81" s="594"/>
      <c r="AA81" s="594"/>
    </row>
    <row r="82" spans="1:27" x14ac:dyDescent="0.2">
      <c r="A82" s="594"/>
      <c r="B82" s="597"/>
      <c r="C82" s="597"/>
      <c r="D82" s="597"/>
      <c r="E82" s="597"/>
      <c r="F82" s="597"/>
      <c r="G82" s="597"/>
      <c r="H82" s="597"/>
      <c r="I82" s="597"/>
      <c r="J82" s="597"/>
      <c r="K82" s="597"/>
      <c r="L82" s="597"/>
      <c r="M82" s="597"/>
      <c r="N82" s="597"/>
      <c r="O82" s="597"/>
      <c r="P82" s="597"/>
      <c r="Q82" s="597"/>
      <c r="R82" s="597"/>
      <c r="S82" s="597"/>
      <c r="T82" s="597"/>
      <c r="U82" s="597"/>
      <c r="V82" s="597"/>
      <c r="W82" s="597"/>
      <c r="X82" s="597"/>
      <c r="Y82" s="594"/>
      <c r="Z82" s="594"/>
      <c r="AA82" s="594"/>
    </row>
    <row r="83" spans="1:27" x14ac:dyDescent="0.2">
      <c r="A83" s="594"/>
      <c r="B83" s="597"/>
      <c r="C83" s="597"/>
      <c r="D83" s="597"/>
      <c r="E83" s="597"/>
      <c r="F83" s="597"/>
      <c r="G83" s="597"/>
      <c r="H83" s="597"/>
      <c r="I83" s="597"/>
      <c r="J83" s="597"/>
      <c r="K83" s="597"/>
      <c r="L83" s="597"/>
      <c r="M83" s="597"/>
      <c r="N83" s="597"/>
      <c r="O83" s="597"/>
      <c r="P83" s="597"/>
      <c r="Q83" s="597"/>
      <c r="R83" s="597"/>
      <c r="S83" s="597"/>
      <c r="T83" s="597"/>
      <c r="U83" s="597"/>
      <c r="V83" s="597"/>
      <c r="W83" s="597"/>
      <c r="X83" s="597"/>
      <c r="Y83" s="594"/>
      <c r="Z83" s="594"/>
      <c r="AA83" s="594"/>
    </row>
    <row r="84" spans="1:27" x14ac:dyDescent="0.2">
      <c r="A84" s="594"/>
      <c r="B84" s="597"/>
      <c r="C84" s="597"/>
      <c r="D84" s="597"/>
      <c r="E84" s="597"/>
      <c r="F84" s="597"/>
      <c r="G84" s="597"/>
      <c r="H84" s="597"/>
      <c r="I84" s="597"/>
      <c r="J84" s="597"/>
      <c r="K84" s="597"/>
      <c r="L84" s="597"/>
      <c r="M84" s="597"/>
      <c r="N84" s="597"/>
      <c r="O84" s="597"/>
      <c r="P84" s="597"/>
      <c r="Q84" s="597"/>
      <c r="R84" s="597"/>
      <c r="S84" s="597"/>
      <c r="T84" s="597"/>
      <c r="U84" s="597"/>
      <c r="V84" s="597"/>
      <c r="W84" s="597"/>
      <c r="X84" s="597"/>
      <c r="Y84" s="594"/>
      <c r="Z84" s="594"/>
      <c r="AA84" s="594"/>
    </row>
    <row r="85" spans="1:27" x14ac:dyDescent="0.2">
      <c r="A85" s="594"/>
      <c r="B85" s="597"/>
      <c r="C85" s="597"/>
      <c r="D85" s="597"/>
      <c r="E85" s="597"/>
      <c r="F85" s="597"/>
      <c r="G85" s="597"/>
      <c r="H85" s="597"/>
      <c r="I85" s="597"/>
      <c r="J85" s="597"/>
      <c r="K85" s="597"/>
      <c r="L85" s="597"/>
      <c r="M85" s="597"/>
      <c r="N85" s="597"/>
      <c r="O85" s="597"/>
      <c r="P85" s="597"/>
      <c r="Q85" s="597"/>
      <c r="R85" s="597"/>
      <c r="S85" s="597"/>
      <c r="T85" s="597"/>
      <c r="U85" s="597"/>
      <c r="V85" s="597"/>
      <c r="W85" s="597"/>
      <c r="X85" s="597"/>
      <c r="Y85" s="594"/>
      <c r="Z85" s="594"/>
      <c r="AA85" s="594"/>
    </row>
    <row r="86" spans="1:27" x14ac:dyDescent="0.2">
      <c r="A86" s="594"/>
      <c r="B86" s="597"/>
      <c r="C86" s="597"/>
      <c r="D86" s="597"/>
      <c r="E86" s="597"/>
      <c r="F86" s="597"/>
      <c r="G86" s="597"/>
      <c r="H86" s="597"/>
      <c r="I86" s="597"/>
      <c r="J86" s="597"/>
      <c r="K86" s="597"/>
      <c r="L86" s="597"/>
      <c r="M86" s="597"/>
      <c r="N86" s="597"/>
      <c r="O86" s="597"/>
      <c r="P86" s="597"/>
      <c r="Q86" s="597"/>
      <c r="R86" s="597"/>
      <c r="S86" s="597"/>
      <c r="T86" s="597"/>
      <c r="U86" s="597"/>
      <c r="V86" s="597"/>
      <c r="W86" s="597"/>
      <c r="X86" s="597"/>
      <c r="Y86" s="594"/>
      <c r="Z86" s="594"/>
      <c r="AA86" s="594"/>
    </row>
    <row r="87" spans="1:27" x14ac:dyDescent="0.2">
      <c r="A87" s="594"/>
      <c r="B87" s="597"/>
      <c r="C87" s="597"/>
      <c r="D87" s="597"/>
      <c r="E87" s="597"/>
      <c r="F87" s="597"/>
      <c r="G87" s="597"/>
      <c r="H87" s="597"/>
      <c r="I87" s="597"/>
      <c r="J87" s="597"/>
      <c r="K87" s="597"/>
      <c r="L87" s="597"/>
      <c r="M87" s="597"/>
      <c r="N87" s="597"/>
      <c r="O87" s="597"/>
      <c r="P87" s="597"/>
      <c r="Q87" s="597"/>
      <c r="R87" s="597"/>
      <c r="S87" s="597"/>
      <c r="T87" s="597"/>
      <c r="U87" s="597"/>
      <c r="V87" s="597"/>
      <c r="W87" s="597"/>
      <c r="X87" s="597"/>
      <c r="Y87" s="594"/>
      <c r="Z87" s="594"/>
      <c r="AA87" s="594"/>
    </row>
    <row r="88" spans="1:27" x14ac:dyDescent="0.2">
      <c r="A88" s="594"/>
      <c r="B88" s="597"/>
      <c r="C88" s="597"/>
      <c r="D88" s="597"/>
      <c r="E88" s="597"/>
      <c r="F88" s="597"/>
      <c r="G88" s="597"/>
      <c r="H88" s="597"/>
      <c r="I88" s="597"/>
      <c r="J88" s="597"/>
      <c r="K88" s="597"/>
      <c r="L88" s="597"/>
      <c r="M88" s="597"/>
      <c r="N88" s="597"/>
      <c r="O88" s="597"/>
      <c r="P88" s="597"/>
      <c r="Q88" s="597"/>
      <c r="R88" s="597"/>
      <c r="S88" s="597"/>
      <c r="T88" s="597"/>
      <c r="U88" s="597"/>
      <c r="V88" s="597"/>
      <c r="W88" s="597"/>
      <c r="X88" s="597"/>
      <c r="Y88" s="594"/>
      <c r="Z88" s="594"/>
      <c r="AA88" s="594"/>
    </row>
    <row r="89" spans="1:27" x14ac:dyDescent="0.2">
      <c r="A89" s="594"/>
      <c r="B89" s="597"/>
      <c r="C89" s="597"/>
      <c r="D89" s="597"/>
      <c r="E89" s="597"/>
      <c r="F89" s="597"/>
      <c r="G89" s="597"/>
      <c r="H89" s="597"/>
      <c r="I89" s="597"/>
      <c r="J89" s="597"/>
      <c r="K89" s="597"/>
      <c r="L89" s="597"/>
      <c r="M89" s="597"/>
      <c r="N89" s="597"/>
      <c r="O89" s="597"/>
      <c r="P89" s="597"/>
      <c r="Q89" s="597"/>
      <c r="R89" s="597"/>
      <c r="S89" s="597"/>
      <c r="T89" s="597"/>
      <c r="U89" s="597"/>
      <c r="V89" s="597"/>
      <c r="W89" s="597"/>
      <c r="X89" s="597"/>
      <c r="Y89" s="594"/>
      <c r="Z89" s="594"/>
      <c r="AA89" s="594"/>
    </row>
    <row r="90" spans="1:27" x14ac:dyDescent="0.2">
      <c r="A90" s="594"/>
      <c r="B90" s="597"/>
      <c r="C90" s="597"/>
      <c r="D90" s="597"/>
      <c r="E90" s="597"/>
      <c r="F90" s="597"/>
      <c r="G90" s="597"/>
      <c r="H90" s="597"/>
      <c r="I90" s="597"/>
      <c r="J90" s="597"/>
      <c r="K90" s="597"/>
      <c r="L90" s="597"/>
      <c r="M90" s="597"/>
      <c r="N90" s="597"/>
      <c r="O90" s="597"/>
      <c r="P90" s="597"/>
      <c r="Q90" s="597"/>
      <c r="R90" s="597"/>
      <c r="S90" s="597"/>
      <c r="T90" s="597"/>
      <c r="U90" s="597"/>
      <c r="V90" s="597"/>
      <c r="W90" s="597"/>
      <c r="X90" s="597"/>
      <c r="Y90" s="594"/>
      <c r="Z90" s="594"/>
      <c r="AA90" s="594"/>
    </row>
    <row r="91" spans="1:27" x14ac:dyDescent="0.2">
      <c r="A91" s="594"/>
      <c r="B91" s="597"/>
      <c r="C91" s="597"/>
      <c r="D91" s="597"/>
      <c r="E91" s="597"/>
      <c r="F91" s="597"/>
      <c r="G91" s="597"/>
      <c r="H91" s="597"/>
      <c r="I91" s="597"/>
      <c r="J91" s="597"/>
      <c r="K91" s="597"/>
      <c r="L91" s="597"/>
      <c r="M91" s="597"/>
      <c r="N91" s="597"/>
      <c r="O91" s="597"/>
      <c r="P91" s="597"/>
      <c r="Q91" s="597"/>
      <c r="R91" s="597"/>
      <c r="S91" s="597"/>
      <c r="T91" s="597"/>
      <c r="U91" s="597"/>
      <c r="V91" s="597"/>
      <c r="W91" s="597"/>
      <c r="X91" s="597"/>
      <c r="Y91" s="594"/>
      <c r="Z91" s="594"/>
      <c r="AA91" s="594"/>
    </row>
    <row r="92" spans="1:27" x14ac:dyDescent="0.2">
      <c r="A92" s="594"/>
      <c r="B92" s="597"/>
      <c r="C92" s="597"/>
      <c r="D92" s="597"/>
      <c r="E92" s="597"/>
      <c r="F92" s="597"/>
      <c r="G92" s="597"/>
      <c r="H92" s="597"/>
      <c r="I92" s="597"/>
      <c r="J92" s="597"/>
      <c r="K92" s="597"/>
      <c r="L92" s="597"/>
      <c r="M92" s="597"/>
      <c r="N92" s="597"/>
      <c r="O92" s="597"/>
      <c r="P92" s="597"/>
      <c r="Q92" s="597"/>
      <c r="R92" s="597"/>
      <c r="S92" s="597"/>
      <c r="T92" s="597"/>
      <c r="U92" s="597"/>
      <c r="V92" s="597"/>
      <c r="W92" s="597"/>
      <c r="X92" s="597"/>
      <c r="Y92" s="594"/>
      <c r="Z92" s="594"/>
      <c r="AA92" s="594"/>
    </row>
    <row r="93" spans="1:27" x14ac:dyDescent="0.2">
      <c r="A93" s="594"/>
      <c r="B93" s="597"/>
      <c r="C93" s="597"/>
      <c r="D93" s="597"/>
      <c r="E93" s="597"/>
      <c r="F93" s="597"/>
      <c r="G93" s="597"/>
      <c r="H93" s="597"/>
      <c r="I93" s="597"/>
      <c r="J93" s="597"/>
      <c r="K93" s="597"/>
      <c r="L93" s="597"/>
      <c r="M93" s="597"/>
      <c r="N93" s="597"/>
      <c r="O93" s="597"/>
      <c r="P93" s="597"/>
      <c r="Q93" s="597"/>
      <c r="R93" s="597"/>
      <c r="S93" s="597"/>
      <c r="T93" s="597"/>
      <c r="U93" s="597"/>
      <c r="V93" s="597"/>
      <c r="W93" s="597"/>
      <c r="X93" s="597"/>
      <c r="Y93" s="594"/>
      <c r="Z93" s="594"/>
      <c r="AA93" s="594"/>
    </row>
    <row r="94" spans="1:27" x14ac:dyDescent="0.2">
      <c r="A94" s="594"/>
      <c r="B94" s="597"/>
      <c r="C94" s="597"/>
      <c r="D94" s="597"/>
      <c r="E94" s="597"/>
      <c r="F94" s="597"/>
      <c r="G94" s="597"/>
      <c r="H94" s="597"/>
      <c r="I94" s="597"/>
      <c r="J94" s="597"/>
      <c r="K94" s="597"/>
      <c r="L94" s="597"/>
      <c r="M94" s="597"/>
      <c r="N94" s="597"/>
      <c r="O94" s="597"/>
      <c r="P94" s="597"/>
      <c r="Q94" s="597"/>
      <c r="R94" s="597"/>
      <c r="S94" s="597"/>
      <c r="T94" s="597"/>
      <c r="U94" s="597"/>
      <c r="V94" s="597"/>
      <c r="W94" s="597"/>
      <c r="X94" s="597"/>
      <c r="Y94" s="594"/>
      <c r="Z94" s="594"/>
      <c r="AA94" s="594"/>
    </row>
    <row r="95" spans="1:27" x14ac:dyDescent="0.2">
      <c r="A95" s="594"/>
      <c r="B95" s="597"/>
      <c r="C95" s="597"/>
      <c r="D95" s="597"/>
      <c r="E95" s="597"/>
      <c r="F95" s="597"/>
      <c r="G95" s="597"/>
      <c r="H95" s="597"/>
      <c r="I95" s="597"/>
      <c r="J95" s="597"/>
      <c r="K95" s="597"/>
      <c r="L95" s="597"/>
      <c r="M95" s="597"/>
      <c r="N95" s="597"/>
      <c r="O95" s="597"/>
      <c r="P95" s="597"/>
      <c r="Q95" s="597"/>
      <c r="R95" s="597"/>
      <c r="S95" s="597"/>
      <c r="T95" s="597"/>
      <c r="U95" s="597"/>
      <c r="V95" s="597"/>
      <c r="W95" s="597"/>
      <c r="X95" s="597"/>
      <c r="Y95" s="594"/>
      <c r="Z95" s="594"/>
      <c r="AA95" s="594"/>
    </row>
    <row r="96" spans="1:27" x14ac:dyDescent="0.2">
      <c r="A96" s="594"/>
      <c r="B96" s="597"/>
      <c r="C96" s="597"/>
      <c r="D96" s="597"/>
      <c r="E96" s="597"/>
      <c r="F96" s="597"/>
      <c r="G96" s="597"/>
      <c r="H96" s="597"/>
      <c r="I96" s="597"/>
      <c r="J96" s="597"/>
      <c r="K96" s="597"/>
      <c r="L96" s="597"/>
      <c r="M96" s="597"/>
      <c r="N96" s="597"/>
      <c r="O96" s="597"/>
      <c r="P96" s="597"/>
      <c r="Q96" s="597"/>
      <c r="R96" s="597"/>
      <c r="S96" s="597"/>
      <c r="T96" s="597"/>
      <c r="U96" s="597"/>
      <c r="V96" s="597"/>
      <c r="W96" s="597"/>
      <c r="X96" s="597"/>
      <c r="Y96" s="594"/>
      <c r="Z96" s="594"/>
      <c r="AA96" s="594"/>
    </row>
    <row r="97" spans="1:27" x14ac:dyDescent="0.2">
      <c r="A97" s="594"/>
      <c r="B97" s="597"/>
      <c r="C97" s="597"/>
      <c r="D97" s="597"/>
      <c r="E97" s="597"/>
      <c r="F97" s="597"/>
      <c r="G97" s="597"/>
      <c r="H97" s="597"/>
      <c r="I97" s="597"/>
      <c r="J97" s="597"/>
      <c r="K97" s="597"/>
      <c r="L97" s="597"/>
      <c r="M97" s="597"/>
      <c r="N97" s="597"/>
      <c r="O97" s="597"/>
      <c r="P97" s="597"/>
      <c r="Q97" s="597"/>
      <c r="R97" s="597"/>
      <c r="S97" s="597"/>
      <c r="T97" s="597"/>
      <c r="U97" s="597"/>
      <c r="V97" s="597"/>
      <c r="W97" s="597"/>
      <c r="X97" s="597"/>
      <c r="Y97" s="594"/>
      <c r="Z97" s="594"/>
      <c r="AA97" s="594"/>
    </row>
    <row r="98" spans="1:27" ht="15" x14ac:dyDescent="0.2">
      <c r="A98" s="594"/>
      <c r="B98" s="597"/>
      <c r="C98" s="601" t="s">
        <v>482</v>
      </c>
      <c r="D98" s="597"/>
      <c r="E98" s="597"/>
      <c r="F98" s="597"/>
      <c r="G98" s="597"/>
      <c r="H98" s="597"/>
      <c r="I98" s="597"/>
      <c r="J98" s="597"/>
      <c r="K98" s="597"/>
      <c r="L98" s="597"/>
      <c r="M98" s="597"/>
      <c r="N98" s="597"/>
      <c r="O98" s="597"/>
      <c r="P98" s="597"/>
      <c r="Q98" s="597"/>
      <c r="R98" s="597"/>
      <c r="S98" s="597"/>
      <c r="T98" s="597"/>
      <c r="U98" s="597"/>
      <c r="V98" s="597"/>
      <c r="W98" s="597"/>
      <c r="X98" s="597"/>
      <c r="Y98" s="594"/>
      <c r="Z98" s="594"/>
      <c r="AA98" s="594"/>
    </row>
    <row r="99" spans="1:27" x14ac:dyDescent="0.2">
      <c r="A99" s="597"/>
      <c r="B99" s="597"/>
      <c r="C99" s="597"/>
      <c r="D99" s="597"/>
      <c r="E99" s="597"/>
      <c r="F99" s="597"/>
      <c r="G99" s="597"/>
      <c r="H99" s="597"/>
      <c r="I99" s="597"/>
      <c r="J99" s="597"/>
      <c r="K99" s="597"/>
      <c r="L99" s="597"/>
      <c r="M99" s="597"/>
      <c r="N99" s="597"/>
      <c r="O99" s="597"/>
      <c r="P99" s="597"/>
      <c r="Q99" s="597"/>
      <c r="R99" s="597"/>
      <c r="S99" s="597"/>
      <c r="T99" s="597"/>
      <c r="U99" s="597"/>
      <c r="V99" s="597"/>
      <c r="W99" s="597"/>
      <c r="X99" s="597"/>
      <c r="Y99" s="594"/>
      <c r="Z99" s="594"/>
      <c r="AA99" s="594"/>
    </row>
    <row r="100" spans="1:27" x14ac:dyDescent="0.2">
      <c r="A100" s="597"/>
      <c r="B100" s="597"/>
      <c r="C100" s="597"/>
      <c r="D100" s="597"/>
      <c r="E100" s="597"/>
      <c r="F100" s="597"/>
      <c r="G100" s="597"/>
      <c r="H100" s="597"/>
      <c r="I100" s="597"/>
      <c r="J100" s="597"/>
      <c r="K100" s="597"/>
      <c r="L100" s="597"/>
      <c r="M100" s="597"/>
      <c r="N100" s="597"/>
      <c r="O100" s="597"/>
      <c r="P100" s="597"/>
      <c r="Q100" s="597"/>
      <c r="R100" s="597"/>
      <c r="S100" s="597"/>
      <c r="T100" s="597"/>
      <c r="U100" s="597"/>
      <c r="V100" s="597"/>
      <c r="W100" s="597"/>
      <c r="X100" s="597"/>
      <c r="Y100" s="594"/>
      <c r="Z100" s="594"/>
      <c r="AA100" s="594"/>
    </row>
    <row r="101" spans="1:27" x14ac:dyDescent="0.2">
      <c r="A101" s="597"/>
      <c r="B101" s="597"/>
      <c r="C101" s="597"/>
      <c r="D101" s="597"/>
      <c r="E101" s="597"/>
      <c r="F101" s="597"/>
      <c r="G101" s="597"/>
      <c r="H101" s="597"/>
      <c r="I101" s="597"/>
      <c r="J101" s="597"/>
      <c r="K101" s="597"/>
      <c r="L101" s="597"/>
      <c r="M101" s="597"/>
      <c r="N101" s="597"/>
      <c r="O101" s="597"/>
      <c r="P101" s="597"/>
      <c r="Q101" s="597"/>
      <c r="R101" s="597"/>
      <c r="S101" s="597"/>
      <c r="T101" s="597"/>
      <c r="U101" s="597"/>
      <c r="V101" s="597"/>
      <c r="W101" s="597"/>
      <c r="X101" s="597"/>
      <c r="Y101" s="594"/>
      <c r="Z101" s="594"/>
      <c r="AA101" s="594"/>
    </row>
    <row r="102" spans="1:27" x14ac:dyDescent="0.2">
      <c r="A102" s="597"/>
      <c r="B102" s="597"/>
      <c r="C102" s="597"/>
      <c r="D102" s="597"/>
      <c r="E102" s="597"/>
      <c r="F102" s="597"/>
      <c r="G102" s="597"/>
      <c r="H102" s="597"/>
      <c r="I102" s="597"/>
      <c r="J102" s="597"/>
      <c r="K102" s="597"/>
      <c r="L102" s="597"/>
      <c r="M102" s="597"/>
      <c r="N102" s="597"/>
      <c r="O102" s="597"/>
      <c r="P102" s="597"/>
      <c r="Q102" s="597"/>
      <c r="R102" s="597"/>
      <c r="S102" s="597"/>
      <c r="T102" s="597"/>
      <c r="U102" s="597"/>
      <c r="V102" s="597"/>
      <c r="W102" s="597"/>
      <c r="X102" s="597"/>
    </row>
    <row r="103" spans="1:27" x14ac:dyDescent="0.2">
      <c r="A103" s="597"/>
      <c r="B103" s="597"/>
      <c r="C103" s="597"/>
      <c r="D103" s="597"/>
      <c r="E103" s="597"/>
      <c r="F103" s="597"/>
      <c r="G103" s="597"/>
      <c r="H103" s="597"/>
      <c r="I103" s="597"/>
      <c r="J103" s="597"/>
      <c r="K103" s="597"/>
      <c r="L103" s="597"/>
      <c r="M103" s="597"/>
      <c r="N103" s="597"/>
      <c r="O103" s="597"/>
      <c r="P103" s="597"/>
      <c r="Q103" s="597"/>
      <c r="R103" s="597"/>
      <c r="S103" s="597"/>
      <c r="T103" s="597"/>
      <c r="U103" s="597"/>
      <c r="V103" s="597"/>
      <c r="W103" s="597"/>
      <c r="X103" s="597"/>
    </row>
    <row r="104" spans="1:27" x14ac:dyDescent="0.2">
      <c r="A104" s="597"/>
      <c r="B104" s="597"/>
      <c r="C104" s="597"/>
      <c r="D104" s="597"/>
      <c r="E104" s="597"/>
      <c r="F104" s="597"/>
      <c r="G104" s="597"/>
      <c r="H104" s="597"/>
      <c r="I104" s="597"/>
      <c r="J104" s="597"/>
      <c r="K104" s="597"/>
      <c r="L104" s="597"/>
      <c r="M104" s="597"/>
      <c r="N104" s="597"/>
      <c r="O104" s="597"/>
      <c r="P104" s="597"/>
      <c r="Q104" s="597"/>
      <c r="R104" s="597"/>
      <c r="S104" s="597"/>
      <c r="T104" s="597"/>
      <c r="U104" s="597"/>
      <c r="V104" s="597"/>
      <c r="W104" s="597"/>
      <c r="X104" s="597"/>
    </row>
    <row r="105" spans="1:27" x14ac:dyDescent="0.2">
      <c r="A105" s="597"/>
      <c r="B105" s="597"/>
      <c r="C105" s="597"/>
      <c r="D105" s="597"/>
      <c r="E105" s="597"/>
      <c r="F105" s="597"/>
      <c r="G105" s="597"/>
      <c r="H105" s="597"/>
      <c r="I105" s="597"/>
      <c r="J105" s="597"/>
      <c r="K105" s="597"/>
      <c r="L105" s="597"/>
      <c r="M105" s="597"/>
      <c r="N105" s="597"/>
      <c r="O105" s="597"/>
      <c r="P105" s="597"/>
      <c r="Q105" s="597"/>
      <c r="R105" s="597"/>
      <c r="S105" s="597"/>
      <c r="T105" s="597"/>
      <c r="U105" s="597"/>
      <c r="V105" s="597"/>
      <c r="W105" s="597"/>
      <c r="X105" s="597"/>
    </row>
    <row r="106" spans="1:27" ht="30" x14ac:dyDescent="0.4">
      <c r="A106" s="594"/>
      <c r="B106" s="596">
        <v>3</v>
      </c>
      <c r="C106" s="598" t="str">
        <f>Help!C43</f>
        <v>Error and alert messages:</v>
      </c>
      <c r="D106" s="599"/>
      <c r="E106" s="599"/>
      <c r="F106" s="599"/>
      <c r="G106" s="599"/>
      <c r="H106" s="599"/>
      <c r="I106" s="599"/>
      <c r="J106" s="599"/>
      <c r="K106" s="599"/>
      <c r="L106" s="599"/>
      <c r="M106" s="599"/>
      <c r="N106" s="599"/>
      <c r="O106" s="599"/>
      <c r="P106" s="599"/>
      <c r="Q106" s="599"/>
      <c r="R106" s="599"/>
      <c r="S106" s="599"/>
      <c r="T106" s="599"/>
      <c r="U106" s="599"/>
      <c r="V106" s="599"/>
      <c r="W106" s="597"/>
      <c r="X106" s="597"/>
    </row>
    <row r="107" spans="1:27" x14ac:dyDescent="0.2">
      <c r="A107" s="594"/>
      <c r="B107" s="597" t="s">
        <v>198</v>
      </c>
      <c r="C107" s="597"/>
      <c r="D107" s="597"/>
      <c r="E107" s="597"/>
      <c r="F107" s="597"/>
      <c r="G107" s="597"/>
      <c r="H107" s="597"/>
      <c r="I107" s="597"/>
      <c r="J107" s="597"/>
      <c r="K107" s="597"/>
      <c r="L107" s="597"/>
      <c r="M107" s="597"/>
      <c r="N107" s="597"/>
      <c r="O107" s="597"/>
      <c r="P107" s="597"/>
      <c r="Q107" s="597"/>
      <c r="R107" s="597"/>
      <c r="S107" s="597"/>
      <c r="T107" s="597"/>
      <c r="U107" s="597"/>
      <c r="V107" s="597"/>
      <c r="W107" s="597"/>
      <c r="X107" s="597"/>
    </row>
    <row r="108" spans="1:27" x14ac:dyDescent="0.2">
      <c r="A108" s="594"/>
      <c r="B108" s="597"/>
      <c r="C108" s="597"/>
      <c r="D108" s="597"/>
      <c r="E108" s="597"/>
      <c r="F108" s="597"/>
      <c r="G108" s="597"/>
      <c r="H108" s="597"/>
      <c r="I108" s="597"/>
      <c r="J108" s="597"/>
      <c r="K108" s="597"/>
      <c r="L108" s="597"/>
      <c r="M108" s="597"/>
      <c r="N108" s="597"/>
      <c r="O108" s="597"/>
      <c r="P108" s="597"/>
      <c r="Q108" s="597"/>
      <c r="R108" s="597"/>
      <c r="S108" s="597"/>
      <c r="T108" s="597"/>
      <c r="U108" s="597"/>
      <c r="V108" s="597"/>
      <c r="W108" s="597"/>
      <c r="X108" s="597"/>
    </row>
    <row r="109" spans="1:27" x14ac:dyDescent="0.2">
      <c r="A109" s="594"/>
      <c r="B109" s="597"/>
      <c r="C109" s="597"/>
      <c r="D109" s="597"/>
      <c r="E109" s="597"/>
      <c r="F109" s="597"/>
      <c r="G109" s="597"/>
      <c r="H109" s="597"/>
      <c r="I109" s="597"/>
      <c r="J109" s="597"/>
      <c r="K109" s="597"/>
      <c r="L109" s="597"/>
      <c r="M109" s="597"/>
      <c r="N109" s="597"/>
      <c r="O109" s="597"/>
      <c r="P109" s="597"/>
      <c r="Q109" s="597"/>
      <c r="R109" s="597"/>
      <c r="S109" s="597"/>
      <c r="T109" s="597"/>
      <c r="U109" s="597"/>
      <c r="V109" s="597"/>
      <c r="W109" s="597"/>
      <c r="X109" s="597"/>
    </row>
    <row r="110" spans="1:27" x14ac:dyDescent="0.2">
      <c r="A110" s="594"/>
      <c r="B110" s="597"/>
      <c r="C110" s="597"/>
      <c r="D110" s="597"/>
      <c r="E110" s="597"/>
      <c r="F110" s="597"/>
      <c r="G110" s="597"/>
      <c r="H110" s="597"/>
      <c r="I110" s="597"/>
      <c r="J110" s="597"/>
      <c r="K110" s="597"/>
      <c r="L110" s="597"/>
      <c r="M110" s="597"/>
      <c r="N110" s="597"/>
      <c r="O110" s="597"/>
      <c r="P110" s="597"/>
      <c r="Q110" s="597"/>
      <c r="R110" s="597"/>
      <c r="S110" s="597"/>
      <c r="T110" s="597"/>
      <c r="U110" s="597"/>
      <c r="V110" s="597"/>
      <c r="W110" s="597"/>
      <c r="X110" s="597"/>
    </row>
    <row r="111" spans="1:27" x14ac:dyDescent="0.2">
      <c r="A111" s="594"/>
      <c r="B111" s="597"/>
      <c r="C111" s="597"/>
      <c r="D111" s="597"/>
      <c r="E111" s="597"/>
      <c r="F111" s="597"/>
      <c r="G111" s="597"/>
      <c r="H111" s="597"/>
      <c r="I111" s="597"/>
      <c r="J111" s="597"/>
      <c r="K111" s="597"/>
      <c r="L111" s="597"/>
      <c r="M111" s="597"/>
      <c r="N111" s="597"/>
      <c r="O111" s="597"/>
      <c r="P111" s="597"/>
      <c r="Q111" s="597"/>
      <c r="R111" s="597"/>
      <c r="S111" s="597"/>
      <c r="T111" s="597"/>
      <c r="U111" s="597"/>
      <c r="V111" s="597"/>
      <c r="W111" s="597"/>
      <c r="X111" s="597"/>
    </row>
    <row r="112" spans="1:27" x14ac:dyDescent="0.2">
      <c r="A112" s="594"/>
      <c r="B112" s="597"/>
      <c r="C112" s="597"/>
      <c r="D112" s="597"/>
      <c r="E112" s="597"/>
      <c r="F112" s="597"/>
      <c r="G112" s="597"/>
      <c r="H112" s="597"/>
      <c r="I112" s="597"/>
      <c r="J112" s="597"/>
      <c r="K112" s="597"/>
      <c r="L112" s="597"/>
      <c r="M112" s="597"/>
      <c r="N112" s="597"/>
      <c r="O112" s="597"/>
      <c r="P112" s="597"/>
      <c r="Q112" s="597"/>
      <c r="R112" s="597"/>
      <c r="S112" s="597"/>
      <c r="T112" s="597"/>
      <c r="U112" s="597"/>
      <c r="V112" s="597"/>
      <c r="W112" s="597"/>
      <c r="X112" s="597"/>
      <c r="Y112" s="594"/>
      <c r="Z112" s="594"/>
      <c r="AA112" s="594"/>
    </row>
    <row r="113" spans="1:27" x14ac:dyDescent="0.2">
      <c r="A113" s="594"/>
      <c r="B113" s="597"/>
      <c r="C113" s="597"/>
      <c r="D113" s="597"/>
      <c r="E113" s="597"/>
      <c r="F113" s="597"/>
      <c r="G113" s="597"/>
      <c r="H113" s="597"/>
      <c r="I113" s="597"/>
      <c r="J113" s="597"/>
      <c r="K113" s="597"/>
      <c r="L113" s="597"/>
      <c r="M113" s="597"/>
      <c r="N113" s="597"/>
      <c r="O113" s="597"/>
      <c r="P113" s="597"/>
      <c r="Q113" s="597"/>
      <c r="R113" s="597"/>
      <c r="S113" s="597"/>
      <c r="T113" s="597"/>
      <c r="U113" s="597"/>
      <c r="V113" s="597"/>
      <c r="W113" s="597"/>
      <c r="X113" s="597"/>
      <c r="Y113" s="594"/>
      <c r="Z113" s="594"/>
      <c r="AA113" s="594"/>
    </row>
    <row r="114" spans="1:27" x14ac:dyDescent="0.2">
      <c r="A114" s="594"/>
      <c r="B114" s="597"/>
      <c r="C114" s="597"/>
      <c r="D114" s="597"/>
      <c r="E114" s="597"/>
      <c r="F114" s="597"/>
      <c r="G114" s="597"/>
      <c r="H114" s="597"/>
      <c r="I114" s="597"/>
      <c r="J114" s="597"/>
      <c r="K114" s="597"/>
      <c r="L114" s="597"/>
      <c r="M114" s="597"/>
      <c r="N114" s="597"/>
      <c r="O114" s="597"/>
      <c r="P114" s="597"/>
      <c r="Q114" s="597"/>
      <c r="R114" s="597"/>
      <c r="S114" s="597"/>
      <c r="T114" s="597"/>
      <c r="U114" s="597"/>
      <c r="V114" s="597"/>
      <c r="W114" s="597"/>
      <c r="X114" s="597"/>
      <c r="Y114" s="594"/>
      <c r="Z114" s="594"/>
      <c r="AA114" s="594"/>
    </row>
    <row r="115" spans="1:27" x14ac:dyDescent="0.2">
      <c r="A115" s="594"/>
      <c r="B115" s="597"/>
      <c r="C115" s="597"/>
      <c r="D115" s="597"/>
      <c r="E115" s="597"/>
      <c r="F115" s="597"/>
      <c r="G115" s="597"/>
      <c r="H115" s="597"/>
      <c r="I115" s="597"/>
      <c r="J115" s="597"/>
      <c r="K115" s="597"/>
      <c r="L115" s="597"/>
      <c r="M115" s="597"/>
      <c r="N115" s="597"/>
      <c r="O115" s="597"/>
      <c r="P115" s="597"/>
      <c r="Q115" s="597"/>
      <c r="R115" s="597"/>
      <c r="S115" s="597"/>
      <c r="T115" s="597"/>
      <c r="U115" s="597"/>
      <c r="V115" s="597"/>
      <c r="W115" s="597"/>
      <c r="X115" s="597"/>
      <c r="Y115" s="594"/>
      <c r="Z115" s="594"/>
      <c r="AA115" s="594"/>
    </row>
    <row r="116" spans="1:27" x14ac:dyDescent="0.2">
      <c r="A116" s="594"/>
      <c r="B116" s="597"/>
      <c r="C116" s="597"/>
      <c r="D116" s="597"/>
      <c r="E116" s="597"/>
      <c r="F116" s="597"/>
      <c r="G116" s="597"/>
      <c r="H116" s="597"/>
      <c r="I116" s="597"/>
      <c r="J116" s="597"/>
      <c r="K116" s="597"/>
      <c r="L116" s="597"/>
      <c r="M116" s="597"/>
      <c r="N116" s="597"/>
      <c r="O116" s="597"/>
      <c r="P116" s="597"/>
      <c r="Q116" s="597"/>
      <c r="R116" s="597"/>
      <c r="S116" s="597"/>
      <c r="T116" s="597"/>
      <c r="U116" s="597"/>
      <c r="V116" s="597"/>
      <c r="W116" s="597"/>
      <c r="X116" s="597"/>
      <c r="Y116" s="594"/>
      <c r="Z116" s="594"/>
      <c r="AA116" s="594"/>
    </row>
    <row r="117" spans="1:27" x14ac:dyDescent="0.2">
      <c r="A117" s="594"/>
      <c r="B117" s="597"/>
      <c r="C117" s="597"/>
      <c r="D117" s="597"/>
      <c r="E117" s="597"/>
      <c r="F117" s="597"/>
      <c r="G117" s="597"/>
      <c r="H117" s="597"/>
      <c r="I117" s="597"/>
      <c r="J117" s="597"/>
      <c r="K117" s="597"/>
      <c r="L117" s="597"/>
      <c r="M117" s="597"/>
      <c r="N117" s="597"/>
      <c r="O117" s="597"/>
      <c r="P117" s="597"/>
      <c r="Q117" s="597"/>
      <c r="R117" s="597"/>
      <c r="S117" s="597"/>
      <c r="T117" s="597"/>
      <c r="U117" s="597"/>
      <c r="V117" s="597"/>
      <c r="W117" s="597"/>
      <c r="X117" s="597"/>
      <c r="Y117" s="594"/>
      <c r="Z117" s="594"/>
      <c r="AA117" s="594"/>
    </row>
    <row r="118" spans="1:27" x14ac:dyDescent="0.2">
      <c r="A118" s="594"/>
      <c r="B118" s="597"/>
      <c r="C118" s="597"/>
      <c r="D118" s="597"/>
      <c r="E118" s="597"/>
      <c r="F118" s="597"/>
      <c r="G118" s="597"/>
      <c r="H118" s="597"/>
      <c r="I118" s="597"/>
      <c r="J118" s="597"/>
      <c r="K118" s="597"/>
      <c r="L118" s="597"/>
      <c r="M118" s="597"/>
      <c r="N118" s="597"/>
      <c r="O118" s="597"/>
      <c r="P118" s="597"/>
      <c r="Q118" s="597"/>
      <c r="R118" s="597"/>
      <c r="S118" s="597"/>
      <c r="T118" s="597"/>
      <c r="U118" s="597"/>
      <c r="V118" s="597"/>
      <c r="W118" s="597"/>
      <c r="X118" s="597"/>
      <c r="Y118" s="594"/>
      <c r="Z118" s="594"/>
      <c r="AA118" s="594"/>
    </row>
    <row r="119" spans="1:27" x14ac:dyDescent="0.2">
      <c r="A119" s="594"/>
      <c r="B119" s="597"/>
      <c r="C119" s="597"/>
      <c r="D119" s="597"/>
      <c r="E119" s="597"/>
      <c r="F119" s="597"/>
      <c r="G119" s="597"/>
      <c r="H119" s="597"/>
      <c r="I119" s="597"/>
      <c r="J119" s="597"/>
      <c r="K119" s="597"/>
      <c r="L119" s="597"/>
      <c r="M119" s="597"/>
      <c r="N119" s="597"/>
      <c r="O119" s="597"/>
      <c r="P119" s="597"/>
      <c r="Q119" s="597"/>
      <c r="R119" s="597"/>
      <c r="S119" s="597"/>
      <c r="T119" s="597"/>
      <c r="U119" s="597"/>
      <c r="V119" s="597"/>
      <c r="W119" s="597"/>
      <c r="X119" s="597"/>
      <c r="Y119" s="594"/>
      <c r="Z119" s="594"/>
      <c r="AA119" s="594"/>
    </row>
    <row r="120" spans="1:27" x14ac:dyDescent="0.2">
      <c r="A120" s="594"/>
      <c r="B120" s="597"/>
      <c r="C120" s="597"/>
      <c r="D120" s="597"/>
      <c r="E120" s="597"/>
      <c r="F120" s="597"/>
      <c r="G120" s="597"/>
      <c r="H120" s="597"/>
      <c r="I120" s="597"/>
      <c r="J120" s="597"/>
      <c r="K120" s="597"/>
      <c r="L120" s="597"/>
      <c r="M120" s="597"/>
      <c r="N120" s="597"/>
      <c r="O120" s="597"/>
      <c r="P120" s="597"/>
      <c r="Q120" s="597"/>
      <c r="R120" s="597"/>
      <c r="S120" s="597"/>
      <c r="T120" s="597"/>
      <c r="U120" s="597"/>
      <c r="V120" s="597"/>
      <c r="W120" s="597"/>
      <c r="X120" s="597"/>
      <c r="Y120" s="594"/>
      <c r="Z120" s="594"/>
      <c r="AA120" s="594"/>
    </row>
    <row r="121" spans="1:27" x14ac:dyDescent="0.2">
      <c r="A121" s="594"/>
      <c r="B121" s="597"/>
      <c r="C121" s="597"/>
      <c r="D121" s="597"/>
      <c r="E121" s="597"/>
      <c r="F121" s="597"/>
      <c r="G121" s="597"/>
      <c r="H121" s="597"/>
      <c r="I121" s="597"/>
      <c r="J121" s="597"/>
      <c r="K121" s="597"/>
      <c r="L121" s="597"/>
      <c r="M121" s="597"/>
      <c r="N121" s="597"/>
      <c r="O121" s="597"/>
      <c r="P121" s="597"/>
      <c r="Q121" s="597"/>
      <c r="R121" s="597"/>
      <c r="S121" s="597"/>
      <c r="T121" s="597"/>
      <c r="U121" s="597"/>
      <c r="V121" s="597"/>
      <c r="W121" s="597"/>
      <c r="X121" s="597"/>
      <c r="Y121" s="594"/>
      <c r="Z121" s="594"/>
      <c r="AA121" s="594"/>
    </row>
    <row r="122" spans="1:27" x14ac:dyDescent="0.2">
      <c r="A122" s="594"/>
      <c r="B122" s="597"/>
      <c r="C122" s="597"/>
      <c r="D122" s="597"/>
      <c r="E122" s="597"/>
      <c r="F122" s="597"/>
      <c r="G122" s="597"/>
      <c r="H122" s="597"/>
      <c r="I122" s="597"/>
      <c r="J122" s="597"/>
      <c r="K122" s="597"/>
      <c r="L122" s="597"/>
      <c r="M122" s="597"/>
      <c r="N122" s="597"/>
      <c r="O122" s="597"/>
      <c r="P122" s="597"/>
      <c r="Q122" s="597"/>
      <c r="R122" s="597"/>
      <c r="S122" s="597"/>
      <c r="T122" s="597"/>
      <c r="U122" s="597"/>
      <c r="V122" s="597"/>
      <c r="W122" s="597"/>
      <c r="X122" s="597"/>
      <c r="Y122" s="594"/>
      <c r="Z122" s="594"/>
      <c r="AA122" s="594"/>
    </row>
    <row r="123" spans="1:27" x14ac:dyDescent="0.2">
      <c r="A123" s="594"/>
      <c r="B123" s="597"/>
      <c r="C123" s="597"/>
      <c r="D123" s="597"/>
      <c r="E123" s="597"/>
      <c r="F123" s="597"/>
      <c r="G123" s="597"/>
      <c r="H123" s="597"/>
      <c r="I123" s="597"/>
      <c r="J123" s="597"/>
      <c r="K123" s="597"/>
      <c r="L123" s="597"/>
      <c r="M123" s="597"/>
      <c r="N123" s="597"/>
      <c r="O123" s="597"/>
      <c r="P123" s="597"/>
      <c r="Q123" s="597"/>
      <c r="R123" s="597"/>
      <c r="S123" s="597"/>
      <c r="T123" s="597"/>
      <c r="U123" s="597"/>
      <c r="V123" s="597"/>
      <c r="W123" s="597"/>
      <c r="X123" s="597"/>
      <c r="Y123" s="594"/>
      <c r="Z123" s="594"/>
      <c r="AA123" s="594"/>
    </row>
    <row r="124" spans="1:27" x14ac:dyDescent="0.2">
      <c r="A124" s="594"/>
      <c r="B124" s="597"/>
      <c r="C124" s="597"/>
      <c r="D124" s="597"/>
      <c r="E124" s="597"/>
      <c r="F124" s="597"/>
      <c r="G124" s="597"/>
      <c r="H124" s="597"/>
      <c r="I124" s="597"/>
      <c r="J124" s="597"/>
      <c r="K124" s="597"/>
      <c r="L124" s="597"/>
      <c r="M124" s="597"/>
      <c r="N124" s="597"/>
      <c r="O124" s="597"/>
      <c r="P124" s="597"/>
      <c r="Q124" s="597"/>
      <c r="R124" s="597"/>
      <c r="S124" s="597"/>
      <c r="T124" s="597"/>
      <c r="U124" s="597"/>
      <c r="V124" s="597"/>
      <c r="W124" s="597"/>
      <c r="X124" s="597"/>
      <c r="Y124" s="594"/>
      <c r="Z124" s="594"/>
      <c r="AA124" s="594"/>
    </row>
    <row r="125" spans="1:27" x14ac:dyDescent="0.2">
      <c r="A125" s="594"/>
      <c r="B125" s="597"/>
      <c r="C125" s="597"/>
      <c r="D125" s="597"/>
      <c r="E125" s="597"/>
      <c r="F125" s="597"/>
      <c r="G125" s="597"/>
      <c r="H125" s="597"/>
      <c r="I125" s="597"/>
      <c r="J125" s="597"/>
      <c r="K125" s="597"/>
      <c r="L125" s="597"/>
      <c r="M125" s="597"/>
      <c r="N125" s="597"/>
      <c r="O125" s="597"/>
      <c r="P125" s="597"/>
      <c r="Q125" s="597"/>
      <c r="R125" s="597"/>
      <c r="S125" s="597"/>
      <c r="T125" s="597"/>
      <c r="U125" s="597"/>
      <c r="V125" s="597"/>
      <c r="W125" s="597"/>
      <c r="X125" s="597"/>
      <c r="Y125" s="594"/>
      <c r="Z125" s="594"/>
      <c r="AA125" s="594"/>
    </row>
    <row r="126" spans="1:27" x14ac:dyDescent="0.2">
      <c r="A126" s="594"/>
      <c r="B126" s="597"/>
      <c r="C126" s="597"/>
      <c r="D126" s="597"/>
      <c r="E126" s="597"/>
      <c r="F126" s="597"/>
      <c r="G126" s="597"/>
      <c r="H126" s="597"/>
      <c r="I126" s="597"/>
      <c r="J126" s="597"/>
      <c r="K126" s="597"/>
      <c r="L126" s="597"/>
      <c r="M126" s="597"/>
      <c r="N126" s="597"/>
      <c r="O126" s="597"/>
      <c r="P126" s="597"/>
      <c r="Q126" s="597"/>
      <c r="R126" s="597"/>
      <c r="S126" s="597"/>
      <c r="T126" s="597"/>
      <c r="U126" s="597"/>
      <c r="V126" s="597"/>
      <c r="W126" s="597"/>
      <c r="X126" s="597"/>
      <c r="Y126" s="594"/>
      <c r="Z126" s="594"/>
      <c r="AA126" s="594"/>
    </row>
    <row r="127" spans="1:27" x14ac:dyDescent="0.2">
      <c r="A127" s="594"/>
      <c r="B127" s="597"/>
      <c r="C127" s="597"/>
      <c r="D127" s="597"/>
      <c r="E127" s="597"/>
      <c r="F127" s="597"/>
      <c r="G127" s="597"/>
      <c r="H127" s="597"/>
      <c r="I127" s="597"/>
      <c r="J127" s="597"/>
      <c r="K127" s="597"/>
      <c r="L127" s="597"/>
      <c r="M127" s="597"/>
      <c r="N127" s="597"/>
      <c r="O127" s="597"/>
      <c r="P127" s="597"/>
      <c r="Q127" s="597"/>
      <c r="R127" s="597"/>
      <c r="S127" s="597"/>
      <c r="T127" s="597"/>
      <c r="U127" s="597"/>
      <c r="V127" s="597"/>
      <c r="W127" s="597"/>
      <c r="X127" s="597"/>
      <c r="Y127" s="594"/>
      <c r="Z127" s="594"/>
      <c r="AA127" s="594"/>
    </row>
    <row r="128" spans="1:27" x14ac:dyDescent="0.2">
      <c r="A128" s="594"/>
      <c r="B128" s="597"/>
      <c r="C128" s="597"/>
      <c r="D128" s="597"/>
      <c r="E128" s="597"/>
      <c r="F128" s="597"/>
      <c r="G128" s="597"/>
      <c r="H128" s="597"/>
      <c r="I128" s="597"/>
      <c r="J128" s="597"/>
      <c r="K128" s="597"/>
      <c r="L128" s="597"/>
      <c r="M128" s="597"/>
      <c r="N128" s="597"/>
      <c r="O128" s="597"/>
      <c r="P128" s="597"/>
      <c r="Q128" s="597"/>
      <c r="R128" s="597"/>
      <c r="S128" s="597"/>
      <c r="T128" s="597"/>
      <c r="U128" s="597"/>
      <c r="V128" s="597"/>
      <c r="W128" s="597"/>
      <c r="X128" s="597"/>
      <c r="Y128" s="594"/>
      <c r="Z128" s="594"/>
      <c r="AA128" s="594"/>
    </row>
    <row r="129" spans="1:27" x14ac:dyDescent="0.2">
      <c r="A129" s="594"/>
      <c r="B129" s="597"/>
      <c r="C129" s="597"/>
      <c r="D129" s="597"/>
      <c r="E129" s="597"/>
      <c r="F129" s="597"/>
      <c r="G129" s="597"/>
      <c r="H129" s="597"/>
      <c r="I129" s="597"/>
      <c r="J129" s="597"/>
      <c r="K129" s="597"/>
      <c r="L129" s="597"/>
      <c r="M129" s="597"/>
      <c r="N129" s="597"/>
      <c r="O129" s="597"/>
      <c r="P129" s="597"/>
      <c r="Q129" s="597"/>
      <c r="R129" s="597"/>
      <c r="S129" s="597"/>
      <c r="T129" s="597"/>
      <c r="U129" s="597"/>
      <c r="V129" s="597"/>
      <c r="W129" s="597"/>
      <c r="X129" s="597"/>
      <c r="Y129" s="594"/>
      <c r="Z129" s="594"/>
      <c r="AA129" s="594"/>
    </row>
    <row r="130" spans="1:27" x14ac:dyDescent="0.2">
      <c r="A130" s="594"/>
      <c r="B130" s="597"/>
      <c r="C130" s="597"/>
      <c r="D130" s="597"/>
      <c r="E130" s="597"/>
      <c r="F130" s="597"/>
      <c r="G130" s="597"/>
      <c r="H130" s="597"/>
      <c r="I130" s="597"/>
      <c r="J130" s="597"/>
      <c r="K130" s="597"/>
      <c r="L130" s="597"/>
      <c r="M130" s="597"/>
      <c r="N130" s="597"/>
      <c r="O130" s="597"/>
      <c r="P130" s="597"/>
      <c r="Q130" s="597"/>
      <c r="R130" s="597"/>
      <c r="S130" s="597"/>
      <c r="T130" s="597"/>
      <c r="U130" s="597"/>
      <c r="V130" s="597"/>
      <c r="W130" s="597"/>
      <c r="X130" s="597"/>
      <c r="Y130" s="594"/>
      <c r="Z130" s="594"/>
      <c r="AA130" s="594"/>
    </row>
    <row r="131" spans="1:27" x14ac:dyDescent="0.2">
      <c r="A131" s="594"/>
      <c r="B131" s="597"/>
      <c r="C131" s="597"/>
      <c r="D131" s="597"/>
      <c r="E131" s="597"/>
      <c r="F131" s="597"/>
      <c r="G131" s="597"/>
      <c r="H131" s="597"/>
      <c r="I131" s="597"/>
      <c r="J131" s="597"/>
      <c r="K131" s="597"/>
      <c r="L131" s="597"/>
      <c r="M131" s="597"/>
      <c r="N131" s="597"/>
      <c r="O131" s="597"/>
      <c r="P131" s="597"/>
      <c r="Q131" s="597"/>
      <c r="R131" s="597"/>
      <c r="S131" s="597"/>
      <c r="T131" s="597"/>
      <c r="U131" s="597"/>
      <c r="V131" s="597"/>
      <c r="W131" s="597"/>
      <c r="X131" s="597"/>
      <c r="Y131" s="594"/>
      <c r="Z131" s="594"/>
      <c r="AA131" s="594"/>
    </row>
    <row r="132" spans="1:27" x14ac:dyDescent="0.2">
      <c r="A132" s="594"/>
      <c r="B132" s="597"/>
      <c r="C132" s="597"/>
      <c r="D132" s="597"/>
      <c r="E132" s="597"/>
      <c r="F132" s="597"/>
      <c r="G132" s="597"/>
      <c r="H132" s="597"/>
      <c r="I132" s="597"/>
      <c r="J132" s="597"/>
      <c r="K132" s="597"/>
      <c r="L132" s="597"/>
      <c r="M132" s="597"/>
      <c r="N132" s="597"/>
      <c r="O132" s="597"/>
      <c r="P132" s="597"/>
      <c r="Q132" s="597"/>
      <c r="R132" s="597"/>
      <c r="S132" s="597"/>
      <c r="T132" s="597"/>
      <c r="U132" s="597"/>
      <c r="V132" s="597"/>
      <c r="W132" s="597"/>
      <c r="X132" s="597"/>
      <c r="Y132" s="594"/>
      <c r="Z132" s="594"/>
      <c r="AA132" s="594"/>
    </row>
    <row r="133" spans="1:27" x14ac:dyDescent="0.2">
      <c r="A133" s="594"/>
      <c r="B133" s="597"/>
      <c r="C133" s="597"/>
      <c r="D133" s="597"/>
      <c r="E133" s="597"/>
      <c r="F133" s="597"/>
      <c r="G133" s="597"/>
      <c r="H133" s="597"/>
      <c r="I133" s="597"/>
      <c r="J133" s="597"/>
      <c r="K133" s="597"/>
      <c r="L133" s="597"/>
      <c r="M133" s="597"/>
      <c r="N133" s="597"/>
      <c r="O133" s="597"/>
      <c r="P133" s="597"/>
      <c r="Q133" s="597"/>
      <c r="R133" s="597"/>
      <c r="S133" s="597"/>
      <c r="T133" s="597"/>
      <c r="U133" s="597"/>
      <c r="V133" s="597"/>
      <c r="W133" s="597"/>
      <c r="X133" s="597"/>
      <c r="Y133" s="594"/>
      <c r="Z133" s="594"/>
      <c r="AA133" s="594"/>
    </row>
    <row r="134" spans="1:27" x14ac:dyDescent="0.2">
      <c r="A134" s="594"/>
      <c r="B134" s="597"/>
      <c r="C134" s="597"/>
      <c r="D134" s="597"/>
      <c r="E134" s="597"/>
      <c r="F134" s="597"/>
      <c r="G134" s="597"/>
      <c r="H134" s="597"/>
      <c r="I134" s="597"/>
      <c r="J134" s="597"/>
      <c r="K134" s="597"/>
      <c r="L134" s="597"/>
      <c r="M134" s="597"/>
      <c r="N134" s="597"/>
      <c r="O134" s="597"/>
      <c r="P134" s="597"/>
      <c r="Q134" s="597"/>
      <c r="R134" s="597"/>
      <c r="S134" s="597"/>
      <c r="T134" s="597"/>
      <c r="U134" s="597"/>
      <c r="V134" s="597"/>
      <c r="W134" s="597"/>
      <c r="X134" s="597"/>
      <c r="Y134" s="594"/>
      <c r="Z134" s="594"/>
      <c r="AA134" s="594"/>
    </row>
    <row r="135" spans="1:27" x14ac:dyDescent="0.2">
      <c r="A135" s="594"/>
      <c r="B135" s="597"/>
      <c r="C135" s="597"/>
      <c r="D135" s="597"/>
      <c r="E135" s="597"/>
      <c r="F135" s="597"/>
      <c r="G135" s="597"/>
      <c r="H135" s="597"/>
      <c r="I135" s="597"/>
      <c r="J135" s="597"/>
      <c r="K135" s="597"/>
      <c r="L135" s="597"/>
      <c r="M135" s="597"/>
      <c r="N135" s="597"/>
      <c r="O135" s="597"/>
      <c r="P135" s="597"/>
      <c r="Q135" s="597"/>
      <c r="R135" s="597"/>
      <c r="S135" s="597"/>
      <c r="T135" s="597"/>
      <c r="U135" s="597"/>
      <c r="V135" s="597"/>
      <c r="W135" s="597"/>
      <c r="X135" s="597"/>
      <c r="Y135" s="594"/>
      <c r="Z135" s="594"/>
      <c r="AA135" s="594"/>
    </row>
    <row r="136" spans="1:27" x14ac:dyDescent="0.2">
      <c r="A136" s="594"/>
      <c r="B136" s="597"/>
      <c r="C136" s="597"/>
      <c r="D136" s="597"/>
      <c r="E136" s="597"/>
      <c r="F136" s="597"/>
      <c r="G136" s="597"/>
      <c r="H136" s="597"/>
      <c r="I136" s="597"/>
      <c r="J136" s="597"/>
      <c r="K136" s="597"/>
      <c r="L136" s="597"/>
      <c r="M136" s="597"/>
      <c r="N136" s="597"/>
      <c r="O136" s="597"/>
      <c r="P136" s="597"/>
      <c r="Q136" s="597"/>
      <c r="R136" s="597"/>
      <c r="S136" s="597"/>
      <c r="T136" s="597"/>
      <c r="U136" s="597"/>
      <c r="V136" s="597"/>
      <c r="W136" s="597"/>
      <c r="X136" s="597"/>
      <c r="Y136" s="594"/>
      <c r="Z136" s="594"/>
      <c r="AA136" s="594"/>
    </row>
    <row r="137" spans="1:27" x14ac:dyDescent="0.2">
      <c r="A137" s="594"/>
      <c r="B137" s="597"/>
      <c r="C137" s="597"/>
      <c r="D137" s="597"/>
      <c r="E137" s="597"/>
      <c r="F137" s="597"/>
      <c r="G137" s="597"/>
      <c r="H137" s="597"/>
      <c r="I137" s="597"/>
      <c r="J137" s="597"/>
      <c r="K137" s="597"/>
      <c r="L137" s="597"/>
      <c r="M137" s="597"/>
      <c r="N137" s="597"/>
      <c r="O137" s="597"/>
      <c r="P137" s="597"/>
      <c r="Q137" s="597"/>
      <c r="R137" s="597"/>
      <c r="S137" s="597"/>
      <c r="T137" s="597"/>
      <c r="U137" s="597"/>
      <c r="V137" s="597"/>
      <c r="W137" s="597"/>
      <c r="X137" s="597"/>
      <c r="Y137" s="594"/>
      <c r="Z137" s="594"/>
      <c r="AA137" s="594"/>
    </row>
    <row r="138" spans="1:27" x14ac:dyDescent="0.2">
      <c r="A138" s="594"/>
      <c r="B138" s="597"/>
      <c r="C138" s="597"/>
      <c r="D138" s="597"/>
      <c r="E138" s="597"/>
      <c r="F138" s="597"/>
      <c r="G138" s="597"/>
      <c r="H138" s="597"/>
      <c r="I138" s="597"/>
      <c r="J138" s="597"/>
      <c r="K138" s="597"/>
      <c r="L138" s="597"/>
      <c r="M138" s="597"/>
      <c r="N138" s="597"/>
      <c r="O138" s="597"/>
      <c r="P138" s="597"/>
      <c r="Q138" s="597"/>
      <c r="R138" s="597"/>
      <c r="S138" s="597"/>
      <c r="T138" s="597"/>
      <c r="U138" s="597"/>
      <c r="V138" s="597"/>
      <c r="W138" s="597"/>
      <c r="X138" s="597"/>
      <c r="Y138" s="594"/>
      <c r="Z138" s="594"/>
      <c r="AA138" s="594"/>
    </row>
    <row r="139" spans="1:27" x14ac:dyDescent="0.2">
      <c r="A139" s="594"/>
      <c r="B139" s="597"/>
      <c r="C139" s="597"/>
      <c r="D139" s="597"/>
      <c r="E139" s="597"/>
      <c r="F139" s="597"/>
      <c r="G139" s="597"/>
      <c r="H139" s="597"/>
      <c r="I139" s="597"/>
      <c r="J139" s="597"/>
      <c r="K139" s="597"/>
      <c r="L139" s="597"/>
      <c r="M139" s="597"/>
      <c r="N139" s="597"/>
      <c r="O139" s="597"/>
      <c r="P139" s="597"/>
      <c r="Q139" s="597"/>
      <c r="R139" s="597"/>
      <c r="S139" s="597"/>
      <c r="T139" s="597"/>
      <c r="U139" s="597"/>
      <c r="V139" s="597"/>
      <c r="W139" s="597"/>
      <c r="X139" s="597"/>
      <c r="Y139" s="594"/>
      <c r="Z139" s="594"/>
      <c r="AA139" s="594"/>
    </row>
    <row r="140" spans="1:27" x14ac:dyDescent="0.2">
      <c r="A140" s="594"/>
      <c r="B140" s="597"/>
      <c r="C140" s="597"/>
      <c r="D140" s="597"/>
      <c r="E140" s="597"/>
      <c r="F140" s="597"/>
      <c r="G140" s="597"/>
      <c r="H140" s="597"/>
      <c r="I140" s="597"/>
      <c r="J140" s="597"/>
      <c r="K140" s="597"/>
      <c r="L140" s="597"/>
      <c r="M140" s="597"/>
      <c r="N140" s="597"/>
      <c r="O140" s="597"/>
      <c r="P140" s="597"/>
      <c r="Q140" s="597"/>
      <c r="R140" s="597"/>
      <c r="S140" s="597"/>
      <c r="T140" s="597"/>
      <c r="U140" s="597"/>
      <c r="V140" s="597"/>
      <c r="W140" s="597"/>
      <c r="X140" s="597"/>
      <c r="Y140" s="594"/>
      <c r="Z140" s="594"/>
      <c r="AA140" s="594"/>
    </row>
    <row r="141" spans="1:27" x14ac:dyDescent="0.2">
      <c r="A141" s="594"/>
      <c r="B141" s="597"/>
      <c r="C141" s="597"/>
      <c r="D141" s="597"/>
      <c r="E141" s="597"/>
      <c r="F141" s="597"/>
      <c r="G141" s="597"/>
      <c r="H141" s="597"/>
      <c r="I141" s="597"/>
      <c r="J141" s="597"/>
      <c r="K141" s="597"/>
      <c r="L141" s="597"/>
      <c r="M141" s="597"/>
      <c r="N141" s="597"/>
      <c r="O141" s="597"/>
      <c r="P141" s="597"/>
      <c r="Q141" s="597"/>
      <c r="R141" s="597"/>
      <c r="S141" s="597"/>
      <c r="T141" s="597"/>
      <c r="U141" s="597"/>
      <c r="V141" s="597"/>
      <c r="W141" s="597"/>
      <c r="X141" s="597"/>
      <c r="Y141" s="594"/>
      <c r="Z141" s="594"/>
      <c r="AA141" s="594"/>
    </row>
    <row r="142" spans="1:27" x14ac:dyDescent="0.2">
      <c r="A142" s="594"/>
      <c r="B142" s="597"/>
      <c r="C142" s="597"/>
      <c r="D142" s="597"/>
      <c r="E142" s="597"/>
      <c r="F142" s="597"/>
      <c r="G142" s="597"/>
      <c r="H142" s="597"/>
      <c r="I142" s="597"/>
      <c r="J142" s="597"/>
      <c r="K142" s="597"/>
      <c r="L142" s="597"/>
      <c r="M142" s="597"/>
      <c r="N142" s="597"/>
      <c r="O142" s="597"/>
      <c r="P142" s="597"/>
      <c r="Q142" s="597"/>
      <c r="R142" s="597"/>
      <c r="S142" s="597"/>
      <c r="T142" s="597"/>
      <c r="U142" s="597"/>
      <c r="V142" s="597"/>
      <c r="W142" s="597"/>
      <c r="X142" s="597"/>
      <c r="Y142" s="594"/>
      <c r="Z142" s="594"/>
      <c r="AA142" s="594"/>
    </row>
    <row r="143" spans="1:27" x14ac:dyDescent="0.2">
      <c r="A143" s="594"/>
      <c r="B143" s="597"/>
      <c r="C143" s="597"/>
      <c r="D143" s="597"/>
      <c r="E143" s="597"/>
      <c r="F143" s="597"/>
      <c r="G143" s="597"/>
      <c r="H143" s="597"/>
      <c r="I143" s="597"/>
      <c r="J143" s="597"/>
      <c r="K143" s="597"/>
      <c r="L143" s="597"/>
      <c r="M143" s="597"/>
      <c r="N143" s="597"/>
      <c r="O143" s="597"/>
      <c r="P143" s="597"/>
      <c r="Q143" s="597"/>
      <c r="R143" s="597"/>
      <c r="S143" s="597"/>
      <c r="T143" s="597"/>
      <c r="U143" s="597"/>
      <c r="V143" s="597"/>
      <c r="W143" s="597"/>
      <c r="X143" s="597"/>
      <c r="Y143" s="594"/>
      <c r="Z143" s="594"/>
      <c r="AA143" s="594"/>
    </row>
    <row r="144" spans="1:27" x14ac:dyDescent="0.2">
      <c r="A144" s="594"/>
      <c r="B144" s="597"/>
      <c r="C144" s="597"/>
      <c r="D144" s="597"/>
      <c r="E144" s="597"/>
      <c r="F144" s="597"/>
      <c r="G144" s="597"/>
      <c r="H144" s="597"/>
      <c r="I144" s="597"/>
      <c r="J144" s="597"/>
      <c r="K144" s="597"/>
      <c r="L144" s="597"/>
      <c r="M144" s="597"/>
      <c r="N144" s="597"/>
      <c r="O144" s="597"/>
      <c r="P144" s="597"/>
      <c r="Q144" s="597"/>
      <c r="R144" s="597"/>
      <c r="S144" s="597"/>
      <c r="T144" s="597"/>
      <c r="U144" s="597"/>
      <c r="V144" s="597"/>
      <c r="W144" s="597"/>
      <c r="X144" s="597"/>
      <c r="Y144" s="594"/>
      <c r="Z144" s="594"/>
      <c r="AA144" s="594"/>
    </row>
    <row r="145" spans="1:27" x14ac:dyDescent="0.2">
      <c r="A145" s="594"/>
      <c r="B145" s="597"/>
      <c r="C145" s="597"/>
      <c r="D145" s="597"/>
      <c r="E145" s="597"/>
      <c r="F145" s="597"/>
      <c r="G145" s="597"/>
      <c r="H145" s="597"/>
      <c r="I145" s="597"/>
      <c r="J145" s="597"/>
      <c r="K145" s="597"/>
      <c r="L145" s="597"/>
      <c r="M145" s="597"/>
      <c r="N145" s="597"/>
      <c r="O145" s="597"/>
      <c r="P145" s="597"/>
      <c r="Q145" s="597"/>
      <c r="R145" s="597"/>
      <c r="S145" s="597"/>
      <c r="T145" s="597"/>
      <c r="U145" s="597"/>
      <c r="V145" s="597"/>
      <c r="W145" s="597"/>
      <c r="X145" s="597"/>
      <c r="Y145" s="594"/>
      <c r="Z145" s="594"/>
      <c r="AA145" s="594"/>
    </row>
    <row r="146" spans="1:27" x14ac:dyDescent="0.2">
      <c r="A146" s="594"/>
      <c r="B146" s="597"/>
      <c r="C146" s="597"/>
      <c r="D146" s="597"/>
      <c r="E146" s="597"/>
      <c r="F146" s="597"/>
      <c r="G146" s="597"/>
      <c r="H146" s="597"/>
      <c r="I146" s="597"/>
      <c r="J146" s="597"/>
      <c r="K146" s="597"/>
      <c r="L146" s="597"/>
      <c r="M146" s="597"/>
      <c r="N146" s="597"/>
      <c r="O146" s="597"/>
      <c r="P146" s="597"/>
      <c r="Q146" s="597"/>
      <c r="R146" s="597"/>
      <c r="S146" s="597"/>
      <c r="T146" s="597"/>
      <c r="U146" s="597"/>
      <c r="V146" s="597"/>
      <c r="W146" s="597"/>
      <c r="X146" s="597"/>
      <c r="Y146" s="594"/>
      <c r="Z146" s="594"/>
      <c r="AA146" s="594"/>
    </row>
    <row r="147" spans="1:27" x14ac:dyDescent="0.2">
      <c r="A147" s="594"/>
      <c r="B147" s="597"/>
      <c r="C147" s="597"/>
      <c r="D147" s="597"/>
      <c r="E147" s="597"/>
      <c r="F147" s="597"/>
      <c r="G147" s="597"/>
      <c r="H147" s="597"/>
      <c r="I147" s="597"/>
      <c r="J147" s="597"/>
      <c r="K147" s="597"/>
      <c r="L147" s="597"/>
      <c r="M147" s="597"/>
      <c r="N147" s="597"/>
      <c r="O147" s="597"/>
      <c r="P147" s="597"/>
      <c r="Q147" s="597"/>
      <c r="R147" s="597"/>
      <c r="S147" s="597"/>
      <c r="T147" s="597"/>
      <c r="U147" s="597"/>
      <c r="V147" s="597"/>
      <c r="W147" s="597"/>
      <c r="X147" s="597"/>
      <c r="Y147" s="594"/>
      <c r="Z147" s="594"/>
      <c r="AA147" s="594"/>
    </row>
    <row r="148" spans="1:27" x14ac:dyDescent="0.2">
      <c r="A148" s="594"/>
      <c r="B148" s="597"/>
      <c r="C148" s="597"/>
      <c r="D148" s="597"/>
      <c r="E148" s="597"/>
      <c r="F148" s="597"/>
      <c r="G148" s="597"/>
      <c r="H148" s="597"/>
      <c r="I148" s="597"/>
      <c r="J148" s="597"/>
      <c r="K148" s="597"/>
      <c r="L148" s="597"/>
      <c r="M148" s="597"/>
      <c r="N148" s="597"/>
      <c r="O148" s="597"/>
      <c r="P148" s="597"/>
      <c r="Q148" s="597"/>
      <c r="R148" s="597"/>
      <c r="S148" s="597"/>
      <c r="T148" s="597"/>
      <c r="U148" s="597"/>
      <c r="V148" s="597"/>
      <c r="W148" s="597"/>
      <c r="X148" s="597"/>
      <c r="Y148" s="594"/>
      <c r="Z148" s="594"/>
      <c r="AA148" s="594"/>
    </row>
    <row r="149" spans="1:27" x14ac:dyDescent="0.2">
      <c r="A149" s="594"/>
      <c r="B149" s="597"/>
      <c r="C149" s="597"/>
      <c r="D149" s="597"/>
      <c r="E149" s="597"/>
      <c r="F149" s="597"/>
      <c r="G149" s="597"/>
      <c r="H149" s="597"/>
      <c r="I149" s="597"/>
      <c r="J149" s="597"/>
      <c r="K149" s="597"/>
      <c r="L149" s="597"/>
      <c r="M149" s="597"/>
      <c r="N149" s="597"/>
      <c r="O149" s="597"/>
      <c r="P149" s="597"/>
      <c r="Q149" s="597"/>
      <c r="R149" s="597"/>
      <c r="S149" s="597"/>
      <c r="T149" s="597"/>
      <c r="U149" s="597"/>
      <c r="V149" s="597"/>
      <c r="W149" s="597"/>
      <c r="X149" s="597"/>
      <c r="Y149" s="594"/>
      <c r="Z149" s="594"/>
      <c r="AA149" s="594"/>
    </row>
    <row r="150" spans="1:27" ht="15" x14ac:dyDescent="0.2">
      <c r="A150" s="594"/>
      <c r="B150" s="597"/>
      <c r="C150" s="601" t="s">
        <v>482</v>
      </c>
      <c r="D150" s="597"/>
      <c r="E150" s="597"/>
      <c r="F150" s="597"/>
      <c r="G150" s="597"/>
      <c r="H150" s="597"/>
      <c r="I150" s="597"/>
      <c r="J150" s="597"/>
      <c r="K150" s="597"/>
      <c r="L150" s="597"/>
      <c r="M150" s="597"/>
      <c r="N150" s="597"/>
      <c r="O150" s="597"/>
      <c r="P150" s="597"/>
      <c r="Q150" s="597"/>
      <c r="R150" s="597"/>
      <c r="S150" s="597"/>
      <c r="T150" s="597"/>
      <c r="U150" s="597"/>
      <c r="V150" s="597"/>
      <c r="W150" s="597"/>
      <c r="X150" s="597"/>
      <c r="Y150" s="594"/>
      <c r="Z150" s="594"/>
      <c r="AA150" s="594"/>
    </row>
    <row r="151" spans="1:27" x14ac:dyDescent="0.2">
      <c r="A151" s="597"/>
      <c r="B151" s="597"/>
      <c r="C151" s="597"/>
      <c r="D151" s="597"/>
      <c r="E151" s="597"/>
      <c r="F151" s="597"/>
      <c r="G151" s="597"/>
      <c r="H151" s="597"/>
      <c r="I151" s="597"/>
      <c r="J151" s="597"/>
      <c r="K151" s="597"/>
      <c r="L151" s="597"/>
      <c r="M151" s="597"/>
      <c r="N151" s="597"/>
      <c r="O151" s="597"/>
      <c r="P151" s="597"/>
      <c r="Q151" s="597"/>
      <c r="R151" s="597"/>
      <c r="S151" s="597"/>
      <c r="T151" s="597"/>
      <c r="U151" s="597"/>
      <c r="V151" s="597"/>
      <c r="W151" s="597"/>
      <c r="X151" s="597"/>
      <c r="Y151" s="594"/>
      <c r="Z151" s="594"/>
      <c r="AA151" s="594"/>
    </row>
    <row r="152" spans="1:27" x14ac:dyDescent="0.2">
      <c r="A152" s="597"/>
      <c r="B152" s="597"/>
      <c r="C152" s="597"/>
      <c r="D152" s="597"/>
      <c r="E152" s="597"/>
      <c r="F152" s="597"/>
      <c r="G152" s="597"/>
      <c r="H152" s="597"/>
      <c r="I152" s="597"/>
      <c r="J152" s="597"/>
      <c r="K152" s="597"/>
      <c r="L152" s="597"/>
      <c r="M152" s="597"/>
      <c r="N152" s="597"/>
      <c r="O152" s="597"/>
      <c r="P152" s="597"/>
      <c r="Q152" s="597"/>
      <c r="R152" s="597"/>
      <c r="S152" s="597"/>
      <c r="T152" s="597"/>
      <c r="U152" s="597"/>
      <c r="V152" s="597"/>
      <c r="W152" s="597"/>
      <c r="X152" s="597"/>
      <c r="Y152" s="594"/>
      <c r="Z152" s="594"/>
      <c r="AA152" s="594"/>
    </row>
    <row r="153" spans="1:27" x14ac:dyDescent="0.2">
      <c r="A153" s="597"/>
      <c r="B153" s="597"/>
      <c r="C153" s="597"/>
      <c r="D153" s="597"/>
      <c r="E153" s="597"/>
      <c r="F153" s="597"/>
      <c r="G153" s="597"/>
      <c r="H153" s="597"/>
      <c r="I153" s="597"/>
      <c r="J153" s="597"/>
      <c r="K153" s="597"/>
      <c r="L153" s="597"/>
      <c r="M153" s="597"/>
      <c r="N153" s="597"/>
      <c r="O153" s="597"/>
      <c r="P153" s="597"/>
      <c r="Q153" s="597"/>
      <c r="R153" s="597"/>
      <c r="S153" s="597"/>
      <c r="T153" s="597"/>
      <c r="U153" s="597"/>
      <c r="V153" s="597"/>
      <c r="W153" s="597"/>
      <c r="X153" s="597"/>
      <c r="Y153" s="594"/>
      <c r="Z153" s="594"/>
      <c r="AA153" s="594"/>
    </row>
    <row r="154" spans="1:27" x14ac:dyDescent="0.2">
      <c r="A154" s="597"/>
      <c r="B154" s="597"/>
      <c r="C154" s="597"/>
      <c r="D154" s="597"/>
      <c r="E154" s="597"/>
      <c r="F154" s="597"/>
      <c r="G154" s="597"/>
      <c r="H154" s="597"/>
      <c r="I154" s="597"/>
      <c r="J154" s="597"/>
      <c r="K154" s="597"/>
      <c r="L154" s="597"/>
      <c r="M154" s="597"/>
      <c r="N154" s="597"/>
      <c r="O154" s="597"/>
      <c r="P154" s="597"/>
      <c r="Q154" s="597"/>
      <c r="R154" s="597"/>
      <c r="S154" s="597"/>
      <c r="T154" s="597"/>
      <c r="U154" s="597"/>
      <c r="V154" s="597"/>
      <c r="W154" s="597"/>
      <c r="X154" s="597"/>
      <c r="Y154" s="594"/>
      <c r="Z154" s="594"/>
      <c r="AA154" s="594"/>
    </row>
    <row r="155" spans="1:27" x14ac:dyDescent="0.2">
      <c r="A155" s="597"/>
      <c r="B155" s="597"/>
      <c r="C155" s="597"/>
      <c r="D155" s="597"/>
      <c r="E155" s="597"/>
      <c r="F155" s="597"/>
      <c r="G155" s="597"/>
      <c r="H155" s="597"/>
      <c r="I155" s="597"/>
      <c r="J155" s="597"/>
      <c r="K155" s="597"/>
      <c r="L155" s="597"/>
      <c r="M155" s="597"/>
      <c r="N155" s="597"/>
      <c r="O155" s="597"/>
      <c r="P155" s="597"/>
      <c r="Q155" s="597"/>
      <c r="R155" s="597"/>
      <c r="S155" s="597"/>
      <c r="T155" s="597"/>
      <c r="U155" s="597"/>
      <c r="V155" s="597"/>
      <c r="W155" s="597"/>
      <c r="X155" s="597"/>
      <c r="Y155" s="594"/>
      <c r="Z155" s="594"/>
      <c r="AA155" s="594"/>
    </row>
    <row r="156" spans="1:27" x14ac:dyDescent="0.2">
      <c r="A156" s="597"/>
      <c r="B156" s="597"/>
      <c r="C156" s="597"/>
      <c r="D156" s="597"/>
      <c r="E156" s="597"/>
      <c r="F156" s="597"/>
      <c r="G156" s="597"/>
      <c r="H156" s="597"/>
      <c r="I156" s="597"/>
      <c r="J156" s="597"/>
      <c r="K156" s="597"/>
      <c r="L156" s="597"/>
      <c r="M156" s="597"/>
      <c r="N156" s="597"/>
      <c r="O156" s="597"/>
      <c r="P156" s="597"/>
      <c r="Q156" s="597"/>
      <c r="R156" s="597"/>
      <c r="S156" s="597"/>
      <c r="T156" s="597"/>
      <c r="U156" s="597"/>
      <c r="V156" s="597"/>
      <c r="W156" s="597"/>
      <c r="X156" s="597"/>
      <c r="Y156" s="594"/>
      <c r="Z156" s="594"/>
      <c r="AA156" s="594"/>
    </row>
    <row r="157" spans="1:27" x14ac:dyDescent="0.2">
      <c r="A157" s="597"/>
      <c r="B157" s="597"/>
      <c r="C157" s="597"/>
      <c r="D157" s="597"/>
      <c r="E157" s="597"/>
      <c r="F157" s="597"/>
      <c r="G157" s="597"/>
      <c r="H157" s="597"/>
      <c r="I157" s="597"/>
      <c r="J157" s="597"/>
      <c r="K157" s="597"/>
      <c r="L157" s="597"/>
      <c r="M157" s="597"/>
      <c r="N157" s="597"/>
      <c r="O157" s="597"/>
      <c r="P157" s="597"/>
      <c r="Q157" s="597"/>
      <c r="R157" s="597"/>
      <c r="S157" s="597"/>
      <c r="T157" s="597"/>
      <c r="U157" s="597"/>
      <c r="V157" s="597"/>
      <c r="W157" s="597"/>
      <c r="X157" s="597"/>
      <c r="Y157" s="594"/>
      <c r="Z157" s="594"/>
      <c r="AA157" s="594"/>
    </row>
    <row r="158" spans="1:27" ht="30" x14ac:dyDescent="0.4">
      <c r="A158" s="594"/>
      <c r="B158" s="596">
        <v>4</v>
      </c>
      <c r="C158" s="598" t="str">
        <f>Help!C51&amp;" (Residential calculator)"</f>
        <v>Outcomes reporting: (Residential calculator)</v>
      </c>
      <c r="D158" s="599"/>
      <c r="E158" s="599"/>
      <c r="F158" s="599"/>
      <c r="G158" s="599"/>
      <c r="H158" s="599"/>
      <c r="I158" s="599"/>
      <c r="J158" s="599"/>
      <c r="K158" s="599"/>
      <c r="L158" s="599"/>
      <c r="M158" s="599"/>
      <c r="N158" s="599"/>
      <c r="O158" s="599"/>
      <c r="P158" s="599"/>
      <c r="Q158" s="599"/>
      <c r="R158" s="599"/>
      <c r="S158" s="599"/>
      <c r="T158" s="599"/>
      <c r="U158" s="599"/>
      <c r="V158" s="599"/>
      <c r="W158" s="597"/>
      <c r="X158" s="597"/>
    </row>
    <row r="159" spans="1:27" x14ac:dyDescent="0.2">
      <c r="A159" s="594"/>
      <c r="B159" s="597"/>
      <c r="C159" s="597"/>
      <c r="D159" s="597"/>
      <c r="E159" s="597"/>
      <c r="F159" s="597"/>
      <c r="G159" s="597"/>
      <c r="H159" s="597"/>
      <c r="I159" s="597"/>
      <c r="J159" s="597"/>
      <c r="K159" s="597"/>
      <c r="L159" s="597"/>
      <c r="M159" s="597"/>
      <c r="N159" s="597"/>
      <c r="O159" s="597"/>
      <c r="P159" s="597"/>
      <c r="Q159" s="597"/>
      <c r="R159" s="597"/>
      <c r="S159" s="597"/>
      <c r="T159" s="597"/>
      <c r="U159" s="597"/>
      <c r="V159" s="597"/>
      <c r="W159" s="597"/>
      <c r="X159" s="597"/>
    </row>
    <row r="160" spans="1:27" x14ac:dyDescent="0.2">
      <c r="A160" s="594"/>
      <c r="B160" s="597"/>
      <c r="C160" s="597"/>
      <c r="D160" s="597"/>
      <c r="E160" s="597"/>
      <c r="F160" s="597"/>
      <c r="G160" s="597"/>
      <c r="H160" s="597"/>
      <c r="I160" s="597"/>
      <c r="J160" s="597"/>
      <c r="K160" s="597"/>
      <c r="L160" s="597"/>
      <c r="M160" s="597"/>
      <c r="N160" s="597"/>
      <c r="O160" s="597"/>
      <c r="P160" s="597"/>
      <c r="Q160" s="597"/>
      <c r="R160" s="597"/>
      <c r="S160" s="597"/>
      <c r="T160" s="597"/>
      <c r="U160" s="597"/>
      <c r="V160" s="597"/>
      <c r="W160" s="597"/>
      <c r="X160" s="597"/>
    </row>
    <row r="161" spans="1:24" x14ac:dyDescent="0.2">
      <c r="A161" s="594"/>
      <c r="B161" s="597"/>
      <c r="C161" s="597"/>
      <c r="D161" s="597"/>
      <c r="E161" s="597"/>
      <c r="F161" s="597"/>
      <c r="G161" s="597"/>
      <c r="H161" s="597"/>
      <c r="I161" s="597"/>
      <c r="J161" s="597"/>
      <c r="K161" s="597"/>
      <c r="L161" s="597"/>
      <c r="M161" s="597"/>
      <c r="N161" s="597"/>
      <c r="O161" s="597"/>
      <c r="P161" s="597"/>
      <c r="Q161" s="597"/>
      <c r="R161" s="597"/>
      <c r="S161" s="597"/>
      <c r="T161" s="597"/>
      <c r="U161" s="597"/>
      <c r="V161" s="597"/>
      <c r="W161" s="597"/>
      <c r="X161" s="597"/>
    </row>
    <row r="162" spans="1:24" x14ac:dyDescent="0.2">
      <c r="A162" s="594"/>
      <c r="B162" s="597"/>
      <c r="C162" s="597"/>
      <c r="D162" s="597"/>
      <c r="E162" s="597"/>
      <c r="F162" s="597"/>
      <c r="G162" s="597"/>
      <c r="H162" s="597"/>
      <c r="I162" s="597"/>
      <c r="J162" s="597"/>
      <c r="K162" s="597"/>
      <c r="L162" s="597"/>
      <c r="M162" s="597"/>
      <c r="N162" s="597"/>
      <c r="O162" s="597"/>
      <c r="P162" s="597"/>
      <c r="Q162" s="597"/>
      <c r="R162" s="597"/>
      <c r="S162" s="597"/>
      <c r="T162" s="597"/>
      <c r="U162" s="597"/>
      <c r="V162" s="597"/>
      <c r="W162" s="597"/>
      <c r="X162" s="597"/>
    </row>
    <row r="163" spans="1:24" x14ac:dyDescent="0.2">
      <c r="A163" s="594"/>
      <c r="B163" s="597"/>
      <c r="C163" s="597"/>
      <c r="D163" s="597"/>
      <c r="E163" s="597"/>
      <c r="F163" s="597"/>
      <c r="G163" s="597"/>
      <c r="H163" s="597"/>
      <c r="I163" s="597"/>
      <c r="J163" s="597"/>
      <c r="K163" s="597"/>
      <c r="L163" s="597"/>
      <c r="M163" s="597"/>
      <c r="N163" s="597"/>
      <c r="O163" s="597"/>
      <c r="P163" s="597"/>
      <c r="Q163" s="597"/>
      <c r="R163" s="597"/>
      <c r="S163" s="597"/>
      <c r="T163" s="597"/>
      <c r="U163" s="597"/>
      <c r="V163" s="597"/>
      <c r="W163" s="597"/>
      <c r="X163" s="597"/>
    </row>
    <row r="164" spans="1:24" x14ac:dyDescent="0.2">
      <c r="A164" s="594"/>
      <c r="B164" s="597"/>
      <c r="C164" s="597"/>
      <c r="D164" s="597"/>
      <c r="E164" s="597"/>
      <c r="F164" s="597"/>
      <c r="G164" s="597"/>
      <c r="H164" s="597"/>
      <c r="I164" s="597"/>
      <c r="J164" s="597"/>
      <c r="K164" s="597"/>
      <c r="L164" s="597"/>
      <c r="M164" s="597"/>
      <c r="N164" s="597"/>
      <c r="O164" s="597"/>
      <c r="P164" s="597"/>
      <c r="Q164" s="597"/>
      <c r="R164" s="597"/>
      <c r="S164" s="597"/>
      <c r="T164" s="597"/>
      <c r="U164" s="597"/>
      <c r="V164" s="597"/>
      <c r="W164" s="597"/>
      <c r="X164" s="597"/>
    </row>
    <row r="165" spans="1:24" x14ac:dyDescent="0.2">
      <c r="A165" s="594"/>
      <c r="B165" s="597"/>
      <c r="C165" s="597"/>
      <c r="D165" s="597"/>
      <c r="E165" s="597"/>
      <c r="F165" s="597"/>
      <c r="G165" s="597"/>
      <c r="H165" s="597"/>
      <c r="I165" s="597"/>
      <c r="J165" s="597"/>
      <c r="K165" s="597"/>
      <c r="L165" s="597"/>
      <c r="M165" s="597"/>
      <c r="N165" s="597"/>
      <c r="O165" s="597"/>
      <c r="P165" s="597"/>
      <c r="Q165" s="597"/>
      <c r="R165" s="597"/>
      <c r="S165" s="597"/>
      <c r="T165" s="597"/>
      <c r="U165" s="597"/>
      <c r="V165" s="597"/>
      <c r="W165" s="597"/>
      <c r="X165" s="597"/>
    </row>
    <row r="166" spans="1:24" x14ac:dyDescent="0.2">
      <c r="A166" s="594"/>
      <c r="B166" s="597"/>
      <c r="C166" s="597"/>
      <c r="D166" s="597"/>
      <c r="E166" s="597"/>
      <c r="F166" s="597"/>
      <c r="G166" s="597"/>
      <c r="H166" s="597"/>
      <c r="I166" s="597"/>
      <c r="J166" s="597"/>
      <c r="K166" s="597"/>
      <c r="L166" s="597"/>
      <c r="M166" s="597"/>
      <c r="N166" s="597"/>
      <c r="O166" s="597"/>
      <c r="P166" s="597"/>
      <c r="Q166" s="597"/>
      <c r="R166" s="597"/>
      <c r="S166" s="597"/>
      <c r="T166" s="597"/>
      <c r="U166" s="597"/>
      <c r="V166" s="597"/>
      <c r="W166" s="597"/>
      <c r="X166" s="597"/>
    </row>
    <row r="167" spans="1:24" x14ac:dyDescent="0.2">
      <c r="A167" s="594"/>
      <c r="B167" s="597"/>
      <c r="C167" s="597"/>
      <c r="D167" s="597"/>
      <c r="E167" s="597"/>
      <c r="F167" s="597"/>
      <c r="G167" s="597"/>
      <c r="H167" s="597"/>
      <c r="I167" s="597"/>
      <c r="J167" s="597"/>
      <c r="K167" s="597"/>
      <c r="L167" s="597"/>
      <c r="M167" s="597"/>
      <c r="N167" s="597"/>
      <c r="O167" s="597"/>
      <c r="P167" s="597"/>
      <c r="Q167" s="597"/>
      <c r="R167" s="597"/>
      <c r="S167" s="597"/>
      <c r="T167" s="597"/>
      <c r="U167" s="597"/>
      <c r="V167" s="597"/>
      <c r="W167" s="597"/>
      <c r="X167" s="597"/>
    </row>
    <row r="168" spans="1:24" x14ac:dyDescent="0.2">
      <c r="A168" s="594"/>
      <c r="B168" s="597"/>
      <c r="C168" s="597"/>
      <c r="D168" s="597"/>
      <c r="E168" s="597"/>
      <c r="F168" s="597"/>
      <c r="G168" s="597"/>
      <c r="H168" s="597"/>
      <c r="I168" s="597"/>
      <c r="J168" s="597"/>
      <c r="K168" s="597"/>
      <c r="L168" s="597"/>
      <c r="M168" s="597"/>
      <c r="N168" s="597"/>
      <c r="O168" s="597"/>
      <c r="P168" s="597"/>
      <c r="Q168" s="597"/>
      <c r="R168" s="597"/>
      <c r="S168" s="597"/>
      <c r="T168" s="597"/>
      <c r="U168" s="597"/>
      <c r="V168" s="597"/>
      <c r="W168" s="597"/>
      <c r="X168" s="597"/>
    </row>
    <row r="169" spans="1:24" x14ac:dyDescent="0.2">
      <c r="A169" s="594"/>
      <c r="B169" s="597"/>
      <c r="C169" s="597"/>
      <c r="D169" s="597"/>
      <c r="E169" s="597"/>
      <c r="F169" s="597"/>
      <c r="G169" s="597"/>
      <c r="H169" s="597"/>
      <c r="I169" s="597"/>
      <c r="J169" s="597"/>
      <c r="K169" s="597"/>
      <c r="L169" s="597"/>
      <c r="M169" s="597"/>
      <c r="N169" s="597"/>
      <c r="O169" s="597"/>
      <c r="P169" s="597"/>
      <c r="Q169" s="597"/>
      <c r="R169" s="597"/>
      <c r="S169" s="597"/>
      <c r="T169" s="597"/>
      <c r="U169" s="597"/>
      <c r="V169" s="597"/>
      <c r="W169" s="597"/>
      <c r="X169" s="597"/>
    </row>
    <row r="170" spans="1:24" x14ac:dyDescent="0.2">
      <c r="A170" s="594"/>
      <c r="B170" s="597"/>
      <c r="C170" s="597"/>
      <c r="D170" s="597"/>
      <c r="E170" s="597"/>
      <c r="F170" s="597"/>
      <c r="G170" s="597"/>
      <c r="H170" s="597"/>
      <c r="I170" s="597"/>
      <c r="J170" s="597"/>
      <c r="K170" s="597"/>
      <c r="L170" s="597"/>
      <c r="M170" s="597"/>
      <c r="N170" s="597"/>
      <c r="O170" s="597"/>
      <c r="P170" s="597"/>
      <c r="Q170" s="597"/>
      <c r="R170" s="597"/>
      <c r="S170" s="597"/>
      <c r="T170" s="597"/>
      <c r="U170" s="597"/>
      <c r="V170" s="597"/>
      <c r="W170" s="597"/>
      <c r="X170" s="597"/>
    </row>
    <row r="171" spans="1:24" x14ac:dyDescent="0.2">
      <c r="A171" s="594"/>
      <c r="B171" s="597"/>
      <c r="C171" s="597"/>
      <c r="D171" s="597"/>
      <c r="E171" s="597"/>
      <c r="F171" s="597"/>
      <c r="G171" s="597"/>
      <c r="H171" s="597"/>
      <c r="I171" s="597"/>
      <c r="J171" s="597"/>
      <c r="K171" s="597"/>
      <c r="L171" s="597"/>
      <c r="M171" s="597"/>
      <c r="N171" s="597"/>
      <c r="O171" s="597"/>
      <c r="P171" s="597"/>
      <c r="Q171" s="597"/>
      <c r="R171" s="597"/>
      <c r="S171" s="597"/>
      <c r="T171" s="597"/>
      <c r="U171" s="597"/>
      <c r="V171" s="597"/>
      <c r="W171" s="597"/>
      <c r="X171" s="597"/>
    </row>
    <row r="172" spans="1:24" x14ac:dyDescent="0.2">
      <c r="A172" s="594"/>
      <c r="B172" s="597"/>
      <c r="C172" s="597"/>
      <c r="D172" s="597"/>
      <c r="E172" s="597"/>
      <c r="F172" s="597"/>
      <c r="G172" s="597"/>
      <c r="H172" s="597"/>
      <c r="I172" s="597"/>
      <c r="J172" s="597"/>
      <c r="K172" s="597"/>
      <c r="L172" s="597"/>
      <c r="M172" s="597"/>
      <c r="N172" s="597"/>
      <c r="O172" s="597"/>
      <c r="P172" s="597"/>
      <c r="Q172" s="597"/>
      <c r="R172" s="597"/>
      <c r="S172" s="597"/>
      <c r="T172" s="597"/>
      <c r="U172" s="597"/>
      <c r="V172" s="597"/>
      <c r="W172" s="597"/>
      <c r="X172" s="597"/>
    </row>
    <row r="173" spans="1:24" x14ac:dyDescent="0.2">
      <c r="A173" s="594"/>
      <c r="B173" s="597"/>
      <c r="C173" s="597"/>
      <c r="D173" s="597"/>
      <c r="E173" s="597"/>
      <c r="F173" s="597"/>
      <c r="G173" s="597"/>
      <c r="H173" s="597"/>
      <c r="I173" s="597"/>
      <c r="J173" s="597"/>
      <c r="K173" s="597"/>
      <c r="L173" s="597"/>
      <c r="M173" s="597"/>
      <c r="N173" s="597"/>
      <c r="O173" s="597"/>
      <c r="P173" s="597"/>
      <c r="Q173" s="597"/>
      <c r="R173" s="597"/>
      <c r="S173" s="597"/>
      <c r="T173" s="597"/>
      <c r="U173" s="597"/>
      <c r="V173" s="597"/>
      <c r="W173" s="597"/>
      <c r="X173" s="597"/>
    </row>
    <row r="174" spans="1:24" x14ac:dyDescent="0.2">
      <c r="A174" s="594"/>
      <c r="B174" s="597"/>
      <c r="C174" s="597"/>
      <c r="D174" s="597"/>
      <c r="E174" s="597"/>
      <c r="F174" s="597"/>
      <c r="G174" s="597"/>
      <c r="H174" s="597"/>
      <c r="I174" s="597"/>
      <c r="J174" s="597"/>
      <c r="K174" s="597"/>
      <c r="L174" s="597"/>
      <c r="M174" s="597"/>
      <c r="N174" s="597"/>
      <c r="O174" s="597"/>
      <c r="P174" s="597"/>
      <c r="Q174" s="597"/>
      <c r="R174" s="597"/>
      <c r="S174" s="597"/>
      <c r="T174" s="597"/>
      <c r="U174" s="597"/>
      <c r="V174" s="597"/>
      <c r="W174" s="597"/>
      <c r="X174" s="597"/>
    </row>
    <row r="175" spans="1:24" x14ac:dyDescent="0.2">
      <c r="A175" s="594"/>
      <c r="B175" s="597"/>
      <c r="C175" s="597"/>
      <c r="D175" s="597"/>
      <c r="E175" s="597"/>
      <c r="F175" s="597"/>
      <c r="G175" s="597"/>
      <c r="H175" s="597"/>
      <c r="I175" s="597"/>
      <c r="J175" s="597"/>
      <c r="K175" s="597"/>
      <c r="L175" s="597"/>
      <c r="M175" s="597"/>
      <c r="N175" s="597"/>
      <c r="O175" s="597"/>
      <c r="P175" s="597"/>
      <c r="Q175" s="597"/>
      <c r="R175" s="597"/>
      <c r="S175" s="597"/>
      <c r="T175" s="597"/>
      <c r="U175" s="597"/>
      <c r="V175" s="597"/>
      <c r="W175" s="597"/>
      <c r="X175" s="597"/>
    </row>
    <row r="176" spans="1:24" x14ac:dyDescent="0.2">
      <c r="A176" s="594"/>
      <c r="B176" s="597"/>
      <c r="C176" s="597"/>
      <c r="D176" s="597"/>
      <c r="E176" s="597"/>
      <c r="F176" s="597"/>
      <c r="G176" s="597"/>
      <c r="H176" s="597"/>
      <c r="I176" s="597"/>
      <c r="J176" s="597"/>
      <c r="K176" s="597"/>
      <c r="L176" s="597"/>
      <c r="M176" s="597"/>
      <c r="N176" s="597"/>
      <c r="O176" s="597"/>
      <c r="P176" s="597"/>
      <c r="Q176" s="597"/>
      <c r="R176" s="597"/>
      <c r="S176" s="597"/>
      <c r="T176" s="597"/>
      <c r="U176" s="597"/>
      <c r="V176" s="597"/>
      <c r="W176" s="597"/>
      <c r="X176" s="597"/>
    </row>
    <row r="177" spans="1:24" x14ac:dyDescent="0.2">
      <c r="A177" s="594"/>
      <c r="B177" s="597"/>
      <c r="C177" s="597"/>
      <c r="D177" s="597"/>
      <c r="E177" s="597"/>
      <c r="F177" s="597"/>
      <c r="G177" s="597"/>
      <c r="H177" s="597"/>
      <c r="I177" s="597"/>
      <c r="J177" s="597"/>
      <c r="K177" s="597"/>
      <c r="L177" s="597"/>
      <c r="M177" s="597"/>
      <c r="N177" s="597"/>
      <c r="O177" s="597"/>
      <c r="P177" s="597"/>
      <c r="Q177" s="597"/>
      <c r="R177" s="597"/>
      <c r="S177" s="597"/>
      <c r="T177" s="597"/>
      <c r="U177" s="597"/>
      <c r="V177" s="597"/>
      <c r="W177" s="597"/>
      <c r="X177" s="597"/>
    </row>
    <row r="178" spans="1:24" x14ac:dyDescent="0.2">
      <c r="A178" s="594"/>
      <c r="B178" s="597"/>
      <c r="C178" s="597"/>
      <c r="D178" s="597"/>
      <c r="E178" s="597"/>
      <c r="F178" s="597"/>
      <c r="G178" s="597"/>
      <c r="H178" s="597"/>
      <c r="I178" s="597"/>
      <c r="J178" s="597"/>
      <c r="K178" s="597"/>
      <c r="L178" s="597"/>
      <c r="M178" s="597"/>
      <c r="N178" s="597"/>
      <c r="O178" s="597"/>
      <c r="P178" s="597"/>
      <c r="Q178" s="597"/>
      <c r="R178" s="597"/>
      <c r="S178" s="597"/>
      <c r="T178" s="597"/>
      <c r="U178" s="597"/>
      <c r="V178" s="597"/>
      <c r="W178" s="597"/>
      <c r="X178" s="597"/>
    </row>
    <row r="179" spans="1:24" x14ac:dyDescent="0.2">
      <c r="A179" s="594"/>
      <c r="B179" s="597"/>
      <c r="C179" s="597"/>
      <c r="D179" s="597"/>
      <c r="E179" s="597"/>
      <c r="F179" s="597"/>
      <c r="G179" s="597"/>
      <c r="H179" s="597"/>
      <c r="I179" s="597"/>
      <c r="J179" s="597"/>
      <c r="K179" s="597"/>
      <c r="L179" s="597"/>
      <c r="M179" s="597"/>
      <c r="N179" s="597"/>
      <c r="O179" s="597"/>
      <c r="P179" s="597"/>
      <c r="Q179" s="597"/>
      <c r="R179" s="597"/>
      <c r="S179" s="597"/>
      <c r="T179" s="597"/>
      <c r="U179" s="597"/>
      <c r="V179" s="597"/>
      <c r="W179" s="597"/>
      <c r="X179" s="597"/>
    </row>
    <row r="180" spans="1:24" x14ac:dyDescent="0.2">
      <c r="A180" s="594"/>
      <c r="B180" s="597"/>
      <c r="C180" s="597"/>
      <c r="D180" s="597"/>
      <c r="E180" s="597"/>
      <c r="F180" s="597"/>
      <c r="G180" s="597"/>
      <c r="H180" s="597"/>
      <c r="I180" s="597"/>
      <c r="J180" s="597"/>
      <c r="K180" s="597"/>
      <c r="L180" s="597"/>
      <c r="M180" s="597"/>
      <c r="N180" s="597"/>
      <c r="O180" s="597"/>
      <c r="P180" s="597"/>
      <c r="Q180" s="597"/>
      <c r="R180" s="597"/>
      <c r="S180" s="597"/>
      <c r="T180" s="597"/>
      <c r="U180" s="597"/>
      <c r="V180" s="597"/>
      <c r="W180" s="597"/>
      <c r="X180" s="597"/>
    </row>
    <row r="181" spans="1:24" x14ac:dyDescent="0.2">
      <c r="A181" s="594"/>
      <c r="B181" s="597"/>
      <c r="C181" s="597"/>
      <c r="D181" s="597"/>
      <c r="E181" s="597"/>
      <c r="F181" s="597"/>
      <c r="G181" s="597"/>
      <c r="H181" s="597"/>
      <c r="I181" s="597"/>
      <c r="J181" s="597"/>
      <c r="K181" s="597"/>
      <c r="L181" s="597"/>
      <c r="M181" s="597"/>
      <c r="N181" s="597"/>
      <c r="O181" s="597"/>
      <c r="P181" s="597"/>
      <c r="Q181" s="597"/>
      <c r="R181" s="597"/>
      <c r="S181" s="597"/>
      <c r="T181" s="597"/>
      <c r="U181" s="597"/>
      <c r="V181" s="597"/>
      <c r="W181" s="597"/>
      <c r="X181" s="597"/>
    </row>
    <row r="182" spans="1:24" x14ac:dyDescent="0.2">
      <c r="A182" s="594"/>
      <c r="B182" s="597"/>
      <c r="C182" s="597"/>
      <c r="D182" s="597"/>
      <c r="E182" s="597"/>
      <c r="F182" s="597"/>
      <c r="G182" s="597"/>
      <c r="H182" s="597"/>
      <c r="I182" s="597"/>
      <c r="J182" s="597"/>
      <c r="K182" s="597"/>
      <c r="L182" s="597"/>
      <c r="M182" s="597"/>
      <c r="N182" s="597"/>
      <c r="O182" s="597"/>
      <c r="P182" s="597"/>
      <c r="Q182" s="597"/>
      <c r="R182" s="597"/>
      <c r="S182" s="597"/>
      <c r="T182" s="597"/>
      <c r="U182" s="597"/>
      <c r="V182" s="597"/>
      <c r="W182" s="597"/>
      <c r="X182" s="597"/>
    </row>
    <row r="183" spans="1:24" x14ac:dyDescent="0.2">
      <c r="A183" s="594"/>
      <c r="B183" s="597"/>
      <c r="C183" s="597"/>
      <c r="D183" s="597"/>
      <c r="E183" s="597"/>
      <c r="F183" s="597"/>
      <c r="G183" s="597"/>
      <c r="H183" s="597"/>
      <c r="I183" s="597"/>
      <c r="J183" s="597"/>
      <c r="K183" s="597"/>
      <c r="L183" s="597"/>
      <c r="M183" s="597"/>
      <c r="N183" s="597"/>
      <c r="O183" s="597"/>
      <c r="P183" s="597"/>
      <c r="Q183" s="597"/>
      <c r="R183" s="597"/>
      <c r="S183" s="597"/>
      <c r="T183" s="597"/>
      <c r="U183" s="597"/>
      <c r="V183" s="597"/>
      <c r="W183" s="597"/>
      <c r="X183" s="597"/>
    </row>
    <row r="184" spans="1:24" x14ac:dyDescent="0.2">
      <c r="A184" s="594"/>
      <c r="B184" s="597"/>
      <c r="C184" s="597"/>
      <c r="D184" s="597"/>
      <c r="E184" s="597"/>
      <c r="F184" s="597"/>
      <c r="G184" s="597"/>
      <c r="H184" s="597"/>
      <c r="I184" s="597"/>
      <c r="J184" s="597"/>
      <c r="K184" s="597"/>
      <c r="L184" s="597"/>
      <c r="M184" s="597"/>
      <c r="N184" s="597"/>
      <c r="O184" s="597"/>
      <c r="P184" s="597"/>
      <c r="Q184" s="597"/>
      <c r="R184" s="597"/>
      <c r="S184" s="597"/>
      <c r="T184" s="597"/>
      <c r="U184" s="597"/>
      <c r="V184" s="597"/>
      <c r="W184" s="597"/>
      <c r="X184" s="597"/>
    </row>
    <row r="185" spans="1:24" x14ac:dyDescent="0.2">
      <c r="A185" s="594"/>
      <c r="B185" s="597"/>
      <c r="C185" s="597"/>
      <c r="D185" s="597"/>
      <c r="E185" s="597"/>
      <c r="F185" s="597"/>
      <c r="G185" s="597"/>
      <c r="H185" s="597"/>
      <c r="I185" s="597"/>
      <c r="J185" s="597"/>
      <c r="K185" s="597"/>
      <c r="L185" s="597"/>
      <c r="M185" s="597"/>
      <c r="N185" s="597"/>
      <c r="O185" s="597"/>
      <c r="P185" s="597"/>
      <c r="Q185" s="597"/>
      <c r="R185" s="597"/>
      <c r="S185" s="597"/>
      <c r="T185" s="597"/>
      <c r="U185" s="597"/>
      <c r="V185" s="597"/>
      <c r="W185" s="597"/>
      <c r="X185" s="597"/>
    </row>
    <row r="186" spans="1:24" x14ac:dyDescent="0.2">
      <c r="A186" s="594"/>
      <c r="B186" s="597"/>
      <c r="C186" s="597"/>
      <c r="D186" s="597"/>
      <c r="E186" s="597"/>
      <c r="F186" s="597"/>
      <c r="G186" s="597"/>
      <c r="H186" s="597"/>
      <c r="I186" s="597"/>
      <c r="J186" s="597"/>
      <c r="K186" s="597"/>
      <c r="L186" s="597"/>
      <c r="M186" s="597"/>
      <c r="N186" s="597"/>
      <c r="O186" s="597"/>
      <c r="P186" s="597"/>
      <c r="Q186" s="597"/>
      <c r="R186" s="597"/>
      <c r="S186" s="597"/>
      <c r="T186" s="597"/>
      <c r="U186" s="597"/>
      <c r="V186" s="597"/>
      <c r="W186" s="597"/>
      <c r="X186" s="597"/>
    </row>
    <row r="187" spans="1:24" x14ac:dyDescent="0.2">
      <c r="A187" s="594"/>
      <c r="B187" s="597"/>
      <c r="C187" s="597"/>
      <c r="D187" s="597"/>
      <c r="E187" s="597"/>
      <c r="F187" s="597"/>
      <c r="G187" s="597"/>
      <c r="H187" s="597"/>
      <c r="I187" s="597"/>
      <c r="J187" s="597"/>
      <c r="K187" s="597"/>
      <c r="L187" s="597"/>
      <c r="M187" s="597"/>
      <c r="N187" s="597"/>
      <c r="O187" s="597"/>
      <c r="P187" s="597"/>
      <c r="Q187" s="597"/>
      <c r="R187" s="597"/>
      <c r="S187" s="597"/>
      <c r="T187" s="597"/>
      <c r="U187" s="597"/>
      <c r="V187" s="597"/>
      <c r="W187" s="597"/>
      <c r="X187" s="597"/>
    </row>
    <row r="188" spans="1:24" x14ac:dyDescent="0.2">
      <c r="A188" s="594"/>
      <c r="B188" s="597"/>
      <c r="C188" s="597"/>
      <c r="D188" s="597"/>
      <c r="E188" s="597"/>
      <c r="F188" s="597"/>
      <c r="G188" s="597"/>
      <c r="H188" s="597"/>
      <c r="I188" s="597"/>
      <c r="J188" s="597"/>
      <c r="K188" s="597"/>
      <c r="L188" s="597"/>
      <c r="M188" s="597"/>
      <c r="N188" s="597"/>
      <c r="O188" s="597"/>
      <c r="P188" s="597"/>
      <c r="Q188" s="597"/>
      <c r="R188" s="597"/>
      <c r="S188" s="597"/>
      <c r="T188" s="597"/>
      <c r="U188" s="597"/>
      <c r="V188" s="597"/>
      <c r="W188" s="597"/>
      <c r="X188" s="597"/>
    </row>
    <row r="189" spans="1:24" x14ac:dyDescent="0.2">
      <c r="A189" s="594"/>
      <c r="B189" s="597"/>
      <c r="C189" s="597"/>
      <c r="D189" s="597"/>
      <c r="E189" s="597"/>
      <c r="F189" s="597"/>
      <c r="G189" s="597"/>
      <c r="H189" s="597"/>
      <c r="I189" s="597"/>
      <c r="J189" s="597"/>
      <c r="K189" s="597"/>
      <c r="L189" s="597"/>
      <c r="M189" s="597"/>
      <c r="N189" s="597"/>
      <c r="O189" s="597"/>
      <c r="P189" s="597"/>
      <c r="Q189" s="597"/>
      <c r="R189" s="597"/>
      <c r="S189" s="597"/>
      <c r="T189" s="597"/>
      <c r="U189" s="597"/>
      <c r="V189" s="597"/>
      <c r="W189" s="597"/>
      <c r="X189" s="597"/>
    </row>
    <row r="190" spans="1:24" x14ac:dyDescent="0.2">
      <c r="A190" s="594"/>
      <c r="B190" s="597"/>
      <c r="C190" s="597"/>
      <c r="D190" s="597"/>
      <c r="E190" s="597"/>
      <c r="F190" s="597"/>
      <c r="G190" s="597"/>
      <c r="H190" s="597"/>
      <c r="I190" s="597"/>
      <c r="J190" s="597"/>
      <c r="K190" s="597"/>
      <c r="L190" s="597"/>
      <c r="M190" s="597"/>
      <c r="N190" s="597"/>
      <c r="O190" s="597"/>
      <c r="P190" s="597"/>
      <c r="Q190" s="597"/>
      <c r="R190" s="597"/>
      <c r="S190" s="597"/>
      <c r="T190" s="597"/>
      <c r="U190" s="597"/>
      <c r="V190" s="597"/>
      <c r="W190" s="597"/>
      <c r="X190" s="597"/>
    </row>
    <row r="191" spans="1:24" x14ac:dyDescent="0.2">
      <c r="A191" s="594"/>
      <c r="B191" s="597"/>
      <c r="C191" s="597"/>
      <c r="D191" s="597"/>
      <c r="E191" s="597"/>
      <c r="F191" s="597"/>
      <c r="G191" s="597"/>
      <c r="H191" s="597"/>
      <c r="I191" s="597"/>
      <c r="J191" s="597"/>
      <c r="K191" s="597"/>
      <c r="L191" s="597"/>
      <c r="M191" s="597"/>
      <c r="N191" s="597"/>
      <c r="O191" s="597"/>
      <c r="P191" s="597"/>
      <c r="Q191" s="597"/>
      <c r="R191" s="597"/>
      <c r="S191" s="597"/>
      <c r="T191" s="597"/>
      <c r="U191" s="597"/>
      <c r="V191" s="597"/>
      <c r="W191" s="597"/>
      <c r="X191" s="597"/>
    </row>
    <row r="192" spans="1:24" x14ac:dyDescent="0.2">
      <c r="A192" s="594"/>
      <c r="B192" s="597"/>
      <c r="C192" s="597"/>
      <c r="D192" s="597"/>
      <c r="E192" s="597"/>
      <c r="F192" s="597"/>
      <c r="G192" s="597"/>
      <c r="H192" s="597"/>
      <c r="I192" s="597"/>
      <c r="J192" s="597"/>
      <c r="K192" s="597"/>
      <c r="L192" s="597"/>
      <c r="M192" s="597"/>
      <c r="N192" s="597"/>
      <c r="O192" s="597"/>
      <c r="P192" s="597"/>
      <c r="Q192" s="597"/>
      <c r="R192" s="597"/>
      <c r="S192" s="597"/>
      <c r="T192" s="597"/>
      <c r="U192" s="597"/>
      <c r="V192" s="597"/>
      <c r="W192" s="597"/>
      <c r="X192" s="597"/>
    </row>
    <row r="193" spans="1:24" x14ac:dyDescent="0.2">
      <c r="A193" s="594"/>
      <c r="B193" s="597"/>
      <c r="C193" s="597"/>
      <c r="D193" s="597"/>
      <c r="E193" s="597"/>
      <c r="F193" s="597"/>
      <c r="G193" s="597"/>
      <c r="H193" s="597"/>
      <c r="I193" s="597"/>
      <c r="J193" s="597"/>
      <c r="K193" s="597"/>
      <c r="L193" s="597"/>
      <c r="M193" s="597"/>
      <c r="N193" s="597"/>
      <c r="O193" s="597"/>
      <c r="P193" s="597"/>
      <c r="Q193" s="597"/>
      <c r="R193" s="597"/>
      <c r="S193" s="597"/>
      <c r="T193" s="597"/>
      <c r="U193" s="597"/>
      <c r="V193" s="597"/>
      <c r="W193" s="597"/>
      <c r="X193" s="597"/>
    </row>
    <row r="194" spans="1:24" x14ac:dyDescent="0.2">
      <c r="A194" s="594"/>
      <c r="B194" s="597"/>
      <c r="C194" s="597"/>
      <c r="D194" s="597"/>
      <c r="E194" s="597"/>
      <c r="F194" s="597"/>
      <c r="G194" s="597"/>
      <c r="H194" s="597"/>
      <c r="I194" s="597"/>
      <c r="J194" s="597"/>
      <c r="K194" s="597"/>
      <c r="L194" s="597"/>
      <c r="M194" s="597"/>
      <c r="N194" s="597"/>
      <c r="O194" s="597"/>
      <c r="P194" s="597"/>
      <c r="Q194" s="597"/>
      <c r="R194" s="597"/>
      <c r="S194" s="597"/>
      <c r="T194" s="597"/>
      <c r="U194" s="597"/>
      <c r="V194" s="597"/>
      <c r="W194" s="597"/>
      <c r="X194" s="597"/>
    </row>
    <row r="195" spans="1:24" x14ac:dyDescent="0.2">
      <c r="A195" s="594"/>
      <c r="B195" s="597"/>
      <c r="C195" s="597"/>
      <c r="D195" s="597"/>
      <c r="E195" s="597"/>
      <c r="F195" s="597"/>
      <c r="G195" s="597"/>
      <c r="H195" s="597"/>
      <c r="I195" s="597"/>
      <c r="J195" s="597"/>
      <c r="K195" s="597"/>
      <c r="L195" s="597"/>
      <c r="M195" s="597"/>
      <c r="N195" s="597"/>
      <c r="O195" s="597"/>
      <c r="P195" s="597"/>
      <c r="Q195" s="597"/>
      <c r="R195" s="597"/>
      <c r="S195" s="597"/>
      <c r="T195" s="597"/>
      <c r="U195" s="597"/>
      <c r="V195" s="597"/>
      <c r="W195" s="597"/>
      <c r="X195" s="597"/>
    </row>
    <row r="196" spans="1:24" x14ac:dyDescent="0.2">
      <c r="A196" s="594"/>
      <c r="B196" s="597"/>
      <c r="C196" s="597"/>
      <c r="D196" s="597"/>
      <c r="E196" s="597"/>
      <c r="F196" s="597"/>
      <c r="G196" s="597"/>
      <c r="H196" s="597"/>
      <c r="I196" s="597"/>
      <c r="J196" s="597"/>
      <c r="K196" s="597"/>
      <c r="L196" s="597"/>
      <c r="M196" s="597"/>
      <c r="N196" s="597"/>
      <c r="O196" s="597"/>
      <c r="P196" s="597"/>
      <c r="Q196" s="597"/>
      <c r="R196" s="597"/>
      <c r="S196" s="597"/>
      <c r="T196" s="597"/>
      <c r="U196" s="597"/>
      <c r="V196" s="597"/>
      <c r="W196" s="597"/>
      <c r="X196" s="597"/>
    </row>
    <row r="197" spans="1:24" x14ac:dyDescent="0.2">
      <c r="A197" s="594"/>
      <c r="B197" s="597"/>
      <c r="C197" s="597"/>
      <c r="D197" s="597"/>
      <c r="E197" s="597"/>
      <c r="F197" s="597"/>
      <c r="G197" s="597"/>
      <c r="H197" s="597"/>
      <c r="I197" s="597"/>
      <c r="J197" s="597"/>
      <c r="K197" s="597"/>
      <c r="L197" s="597"/>
      <c r="M197" s="597"/>
      <c r="N197" s="597"/>
      <c r="O197" s="597"/>
      <c r="P197" s="597"/>
      <c r="Q197" s="597"/>
      <c r="R197" s="597"/>
      <c r="S197" s="597"/>
      <c r="T197" s="597"/>
      <c r="U197" s="597"/>
      <c r="V197" s="597"/>
      <c r="W197" s="597"/>
      <c r="X197" s="597"/>
    </row>
    <row r="198" spans="1:24" x14ac:dyDescent="0.2">
      <c r="A198" s="594"/>
      <c r="B198" s="597"/>
      <c r="C198" s="597"/>
      <c r="D198" s="597"/>
      <c r="E198" s="597"/>
      <c r="F198" s="597"/>
      <c r="G198" s="597"/>
      <c r="H198" s="597"/>
      <c r="I198" s="597"/>
      <c r="J198" s="597"/>
      <c r="K198" s="597"/>
      <c r="L198" s="597"/>
      <c r="M198" s="597"/>
      <c r="N198" s="597"/>
      <c r="O198" s="597"/>
      <c r="P198" s="597"/>
      <c r="Q198" s="597"/>
      <c r="R198" s="597"/>
      <c r="S198" s="597"/>
      <c r="T198" s="597"/>
      <c r="U198" s="597"/>
      <c r="V198" s="597"/>
      <c r="W198" s="597"/>
      <c r="X198" s="597"/>
    </row>
    <row r="199" spans="1:24" x14ac:dyDescent="0.2">
      <c r="A199" s="594"/>
      <c r="B199" s="597"/>
      <c r="C199" s="597"/>
      <c r="D199" s="597"/>
      <c r="E199" s="597"/>
      <c r="F199" s="597"/>
      <c r="G199" s="597"/>
      <c r="H199" s="597"/>
      <c r="I199" s="597"/>
      <c r="J199" s="597"/>
      <c r="K199" s="597"/>
      <c r="L199" s="597"/>
      <c r="M199" s="597"/>
      <c r="N199" s="597"/>
      <c r="O199" s="597"/>
      <c r="P199" s="597"/>
      <c r="Q199" s="597"/>
      <c r="R199" s="597"/>
      <c r="S199" s="597"/>
      <c r="T199" s="597"/>
      <c r="U199" s="597"/>
      <c r="V199" s="597"/>
      <c r="W199" s="597"/>
      <c r="X199" s="597"/>
    </row>
    <row r="200" spans="1:24" x14ac:dyDescent="0.2">
      <c r="A200" s="594"/>
      <c r="B200" s="597"/>
      <c r="C200" s="597"/>
      <c r="D200" s="597"/>
      <c r="E200" s="597"/>
      <c r="F200" s="597"/>
      <c r="G200" s="597"/>
      <c r="H200" s="597"/>
      <c r="I200" s="597"/>
      <c r="J200" s="597"/>
      <c r="K200" s="597"/>
      <c r="L200" s="597"/>
      <c r="M200" s="597"/>
      <c r="N200" s="597"/>
      <c r="O200" s="597"/>
      <c r="P200" s="597"/>
      <c r="Q200" s="597"/>
      <c r="R200" s="597"/>
      <c r="S200" s="597"/>
      <c r="T200" s="597"/>
      <c r="U200" s="597"/>
      <c r="V200" s="597"/>
      <c r="W200" s="597"/>
      <c r="X200" s="597"/>
    </row>
    <row r="201" spans="1:24" x14ac:dyDescent="0.2">
      <c r="A201" s="594"/>
      <c r="B201" s="597"/>
      <c r="C201" s="597"/>
      <c r="D201" s="597"/>
      <c r="E201" s="597"/>
      <c r="F201" s="597"/>
      <c r="G201" s="597"/>
      <c r="H201" s="597"/>
      <c r="I201" s="597"/>
      <c r="J201" s="597"/>
      <c r="K201" s="597"/>
      <c r="L201" s="597"/>
      <c r="M201" s="597"/>
      <c r="N201" s="597"/>
      <c r="O201" s="597"/>
      <c r="P201" s="597"/>
      <c r="Q201" s="597"/>
      <c r="R201" s="597"/>
      <c r="S201" s="597"/>
      <c r="T201" s="597"/>
      <c r="U201" s="597"/>
      <c r="V201" s="597"/>
      <c r="W201" s="597"/>
      <c r="X201" s="597"/>
    </row>
    <row r="202" spans="1:24" x14ac:dyDescent="0.2">
      <c r="A202" s="594"/>
      <c r="B202" s="597"/>
      <c r="C202" s="597"/>
      <c r="D202" s="597"/>
      <c r="E202" s="597"/>
      <c r="F202" s="597"/>
      <c r="G202" s="597"/>
      <c r="H202" s="597"/>
      <c r="I202" s="597"/>
      <c r="J202" s="597"/>
      <c r="K202" s="597"/>
      <c r="L202" s="597"/>
      <c r="M202" s="597"/>
      <c r="N202" s="597"/>
      <c r="O202" s="597"/>
      <c r="P202" s="597"/>
      <c r="Q202" s="597"/>
      <c r="R202" s="597"/>
      <c r="S202" s="597"/>
      <c r="T202" s="597"/>
      <c r="U202" s="597"/>
      <c r="V202" s="597"/>
      <c r="W202" s="597"/>
      <c r="X202" s="597"/>
    </row>
    <row r="203" spans="1:24" ht="15" x14ac:dyDescent="0.2">
      <c r="A203" s="594"/>
      <c r="B203" s="597"/>
      <c r="C203" s="601" t="s">
        <v>486</v>
      </c>
      <c r="D203" s="597"/>
      <c r="E203" s="597"/>
      <c r="F203" s="597"/>
      <c r="G203" s="597"/>
      <c r="H203" s="597"/>
      <c r="I203" s="597"/>
      <c r="J203" s="597"/>
      <c r="K203" s="597"/>
      <c r="L203" s="597"/>
      <c r="M203" s="597"/>
      <c r="N203" s="597"/>
      <c r="O203" s="597"/>
      <c r="P203" s="597"/>
      <c r="Q203" s="597"/>
      <c r="R203" s="597"/>
      <c r="S203" s="597"/>
      <c r="T203" s="597"/>
      <c r="U203" s="597"/>
      <c r="V203" s="597"/>
      <c r="W203" s="597"/>
      <c r="X203" s="597"/>
    </row>
    <row r="204" spans="1:24" x14ac:dyDescent="0.2">
      <c r="A204" s="597"/>
      <c r="B204" s="597"/>
      <c r="C204" s="597"/>
      <c r="D204" s="597"/>
      <c r="E204" s="597"/>
      <c r="F204" s="597"/>
      <c r="G204" s="597"/>
      <c r="H204" s="597"/>
      <c r="I204" s="597"/>
      <c r="J204" s="597"/>
      <c r="K204" s="597"/>
      <c r="L204" s="597"/>
      <c r="M204" s="597"/>
      <c r="N204" s="597"/>
      <c r="O204" s="597"/>
      <c r="P204" s="597"/>
      <c r="Q204" s="597"/>
      <c r="R204" s="597"/>
      <c r="S204" s="597"/>
      <c r="T204" s="597"/>
      <c r="U204" s="597"/>
      <c r="V204" s="597"/>
      <c r="W204" s="597"/>
      <c r="X204" s="597"/>
    </row>
    <row r="205" spans="1:24" x14ac:dyDescent="0.2">
      <c r="A205" s="597"/>
      <c r="B205" s="597"/>
      <c r="C205" s="597"/>
      <c r="D205" s="597"/>
      <c r="E205" s="597"/>
      <c r="F205" s="597"/>
      <c r="G205" s="597"/>
      <c r="H205" s="597"/>
      <c r="I205" s="597"/>
      <c r="J205" s="597"/>
      <c r="K205" s="597"/>
      <c r="L205" s="597"/>
      <c r="M205" s="597"/>
      <c r="N205" s="597"/>
      <c r="O205" s="597"/>
      <c r="P205" s="597"/>
      <c r="Q205" s="597"/>
      <c r="R205" s="597"/>
      <c r="S205" s="597"/>
      <c r="T205" s="597"/>
      <c r="U205" s="597"/>
      <c r="V205" s="597"/>
      <c r="W205" s="597"/>
      <c r="X205" s="597"/>
    </row>
    <row r="206" spans="1:24" x14ac:dyDescent="0.2">
      <c r="A206" s="597"/>
      <c r="B206" s="597"/>
      <c r="C206" s="597"/>
      <c r="D206" s="597"/>
      <c r="E206" s="597"/>
      <c r="F206" s="597"/>
      <c r="G206" s="597"/>
      <c r="H206" s="597"/>
      <c r="I206" s="597"/>
      <c r="J206" s="597"/>
      <c r="K206" s="597"/>
      <c r="L206" s="597"/>
      <c r="M206" s="597"/>
      <c r="N206" s="597"/>
      <c r="O206" s="597"/>
      <c r="P206" s="597"/>
      <c r="Q206" s="597"/>
      <c r="R206" s="597"/>
      <c r="S206" s="597"/>
      <c r="T206" s="597"/>
      <c r="U206" s="597"/>
      <c r="V206" s="597"/>
      <c r="W206" s="597"/>
      <c r="X206" s="597"/>
    </row>
    <row r="207" spans="1:24" x14ac:dyDescent="0.2">
      <c r="A207" s="597"/>
      <c r="B207" s="597"/>
      <c r="C207" s="597"/>
      <c r="D207" s="597"/>
      <c r="E207" s="597"/>
      <c r="F207" s="597"/>
      <c r="G207" s="597"/>
      <c r="H207" s="597"/>
      <c r="I207" s="597"/>
      <c r="J207" s="597"/>
      <c r="K207" s="597"/>
      <c r="L207" s="597"/>
      <c r="M207" s="597"/>
      <c r="N207" s="597"/>
      <c r="O207" s="597"/>
      <c r="P207" s="597"/>
      <c r="Q207" s="597"/>
      <c r="R207" s="597"/>
      <c r="S207" s="597"/>
      <c r="T207" s="597"/>
      <c r="U207" s="597"/>
      <c r="V207" s="597"/>
      <c r="W207" s="597"/>
      <c r="X207" s="597"/>
    </row>
    <row r="208" spans="1:24" x14ac:dyDescent="0.2">
      <c r="A208" s="597"/>
      <c r="B208" s="597"/>
      <c r="C208" s="597"/>
      <c r="D208" s="597"/>
      <c r="E208" s="597"/>
      <c r="F208" s="597"/>
      <c r="G208" s="597"/>
      <c r="H208" s="597"/>
      <c r="I208" s="597"/>
      <c r="J208" s="597"/>
      <c r="K208" s="597"/>
      <c r="L208" s="597"/>
      <c r="M208" s="597"/>
      <c r="N208" s="597"/>
      <c r="O208" s="597"/>
      <c r="P208" s="597"/>
      <c r="Q208" s="597"/>
      <c r="R208" s="597"/>
      <c r="S208" s="597"/>
      <c r="T208" s="597"/>
      <c r="U208" s="597"/>
      <c r="V208" s="597"/>
      <c r="W208" s="597"/>
      <c r="X208" s="597"/>
    </row>
    <row r="209" spans="1:24" x14ac:dyDescent="0.2">
      <c r="A209" s="597"/>
      <c r="B209" s="597"/>
      <c r="C209" s="597"/>
      <c r="D209" s="597"/>
      <c r="E209" s="597"/>
      <c r="F209" s="597"/>
      <c r="G209" s="597"/>
      <c r="H209" s="597"/>
      <c r="I209" s="597"/>
      <c r="J209" s="597"/>
      <c r="K209" s="597"/>
      <c r="L209" s="597"/>
      <c r="M209" s="597"/>
      <c r="N209" s="597"/>
      <c r="O209" s="597"/>
      <c r="P209" s="597"/>
      <c r="Q209" s="597"/>
      <c r="R209" s="597"/>
      <c r="S209" s="597"/>
      <c r="T209" s="597"/>
      <c r="U209" s="597"/>
      <c r="V209" s="597"/>
      <c r="W209" s="597"/>
      <c r="X209" s="597"/>
    </row>
    <row r="210" spans="1:24" x14ac:dyDescent="0.2">
      <c r="A210" s="597"/>
      <c r="B210" s="597"/>
      <c r="C210" s="597"/>
      <c r="D210" s="597"/>
      <c r="E210" s="597"/>
      <c r="F210" s="597"/>
      <c r="G210" s="597"/>
      <c r="H210" s="597"/>
      <c r="I210" s="597"/>
      <c r="J210" s="597"/>
      <c r="K210" s="597"/>
      <c r="L210" s="597"/>
      <c r="M210" s="597"/>
      <c r="N210" s="597"/>
      <c r="O210" s="597"/>
      <c r="P210" s="597"/>
      <c r="Q210" s="597"/>
      <c r="R210" s="597"/>
      <c r="S210" s="597"/>
      <c r="T210" s="597"/>
      <c r="U210" s="597"/>
      <c r="V210" s="597"/>
      <c r="W210" s="597"/>
      <c r="X210" s="597"/>
    </row>
    <row r="211" spans="1:24" ht="30" x14ac:dyDescent="0.4">
      <c r="A211" s="597"/>
      <c r="B211" s="596">
        <v>5</v>
      </c>
      <c r="C211" s="598" t="str">
        <f>Help!C51&amp;" (Non Residential calculator)"</f>
        <v>Outcomes reporting: (Non Residential calculator)</v>
      </c>
      <c r="D211" s="599"/>
      <c r="E211" s="599"/>
      <c r="F211" s="599"/>
      <c r="G211" s="599"/>
      <c r="H211" s="599"/>
      <c r="I211" s="599"/>
      <c r="J211" s="599"/>
      <c r="K211" s="599"/>
      <c r="L211" s="599"/>
      <c r="M211" s="599"/>
      <c r="N211" s="599"/>
      <c r="O211" s="599"/>
      <c r="P211" s="599"/>
      <c r="Q211" s="599"/>
      <c r="R211" s="599"/>
      <c r="S211" s="599"/>
      <c r="T211" s="599"/>
      <c r="U211" s="599"/>
      <c r="V211" s="599"/>
      <c r="W211" s="597"/>
      <c r="X211" s="597"/>
    </row>
    <row r="212" spans="1:24" x14ac:dyDescent="0.2">
      <c r="A212" s="597"/>
      <c r="B212" s="597"/>
      <c r="C212" s="597"/>
      <c r="D212" s="597"/>
      <c r="E212" s="597"/>
      <c r="F212" s="597"/>
      <c r="G212" s="597"/>
      <c r="H212" s="597"/>
      <c r="I212" s="597"/>
      <c r="J212" s="597"/>
      <c r="K212" s="597"/>
      <c r="L212" s="597"/>
      <c r="M212" s="597"/>
      <c r="N212" s="597"/>
      <c r="O212" s="597"/>
      <c r="P212" s="597"/>
      <c r="Q212" s="597"/>
      <c r="R212" s="597"/>
      <c r="S212" s="597"/>
      <c r="T212" s="597"/>
      <c r="U212" s="597"/>
      <c r="V212" s="597"/>
      <c r="W212" s="597"/>
      <c r="X212" s="597"/>
    </row>
    <row r="213" spans="1:24" x14ac:dyDescent="0.2">
      <c r="A213" s="597"/>
      <c r="B213" s="597"/>
      <c r="C213" s="597"/>
      <c r="D213" s="597"/>
      <c r="E213" s="597"/>
      <c r="F213" s="597"/>
      <c r="G213" s="597"/>
      <c r="H213" s="597"/>
      <c r="I213" s="597"/>
      <c r="J213" s="597"/>
      <c r="K213" s="597"/>
      <c r="L213" s="597"/>
      <c r="M213" s="597"/>
      <c r="N213" s="597"/>
      <c r="O213" s="597"/>
      <c r="P213" s="597"/>
      <c r="Q213" s="597"/>
      <c r="R213" s="597"/>
      <c r="S213" s="597"/>
      <c r="T213" s="597"/>
      <c r="U213" s="597"/>
      <c r="V213" s="597"/>
      <c r="W213" s="597"/>
      <c r="X213" s="597"/>
    </row>
    <row r="214" spans="1:24" x14ac:dyDescent="0.2">
      <c r="A214" s="597"/>
      <c r="B214" s="597"/>
      <c r="C214" s="597"/>
      <c r="D214" s="597"/>
      <c r="E214" s="597"/>
      <c r="F214" s="597"/>
      <c r="G214" s="597"/>
      <c r="H214" s="597"/>
      <c r="I214" s="597"/>
      <c r="J214" s="597"/>
      <c r="K214" s="597"/>
      <c r="L214" s="597"/>
      <c r="M214" s="597"/>
      <c r="N214" s="597"/>
      <c r="O214" s="597"/>
      <c r="P214" s="597"/>
      <c r="Q214" s="597"/>
      <c r="R214" s="597"/>
      <c r="S214" s="597"/>
      <c r="T214" s="597"/>
      <c r="U214" s="597"/>
      <c r="V214" s="597"/>
      <c r="W214" s="597"/>
      <c r="X214" s="597"/>
    </row>
    <row r="215" spans="1:24" x14ac:dyDescent="0.2">
      <c r="A215" s="597"/>
      <c r="B215" s="597"/>
      <c r="C215" s="597"/>
      <c r="D215" s="597"/>
      <c r="E215" s="597"/>
      <c r="F215" s="597"/>
      <c r="G215" s="597"/>
      <c r="H215" s="597"/>
      <c r="I215" s="597"/>
      <c r="J215" s="597"/>
      <c r="K215" s="597"/>
      <c r="L215" s="597"/>
      <c r="M215" s="597"/>
      <c r="N215" s="597"/>
      <c r="O215" s="597"/>
      <c r="P215" s="597"/>
      <c r="Q215" s="597"/>
      <c r="R215" s="597"/>
      <c r="S215" s="597"/>
      <c r="T215" s="597"/>
      <c r="U215" s="597"/>
      <c r="V215" s="597"/>
      <c r="W215" s="597"/>
      <c r="X215" s="597"/>
    </row>
    <row r="216" spans="1:24" x14ac:dyDescent="0.2">
      <c r="A216" s="597"/>
      <c r="B216" s="597"/>
      <c r="C216" s="597"/>
      <c r="D216" s="597"/>
      <c r="E216" s="597"/>
      <c r="F216" s="597"/>
      <c r="G216" s="597"/>
      <c r="H216" s="597"/>
      <c r="I216" s="597"/>
      <c r="J216" s="597"/>
      <c r="K216" s="597"/>
      <c r="L216" s="597"/>
      <c r="M216" s="597"/>
      <c r="N216" s="597"/>
      <c r="O216" s="597"/>
      <c r="P216" s="597"/>
      <c r="Q216" s="597"/>
      <c r="R216" s="597"/>
      <c r="S216" s="597"/>
      <c r="T216" s="597"/>
      <c r="U216" s="597"/>
      <c r="V216" s="597"/>
      <c r="W216" s="597"/>
      <c r="X216" s="597"/>
    </row>
    <row r="217" spans="1:24" x14ac:dyDescent="0.2">
      <c r="A217" s="597"/>
      <c r="B217" s="597"/>
      <c r="C217" s="597"/>
      <c r="D217" s="597"/>
      <c r="E217" s="597"/>
      <c r="F217" s="597"/>
      <c r="G217" s="597"/>
      <c r="H217" s="597"/>
      <c r="I217" s="597"/>
      <c r="J217" s="597"/>
      <c r="K217" s="597"/>
      <c r="L217" s="597"/>
      <c r="M217" s="597"/>
      <c r="N217" s="597"/>
      <c r="O217" s="597"/>
      <c r="P217" s="597"/>
      <c r="Q217" s="597"/>
      <c r="R217" s="597"/>
      <c r="S217" s="597"/>
      <c r="T217" s="597"/>
      <c r="U217" s="597"/>
      <c r="V217" s="597"/>
      <c r="W217" s="597"/>
      <c r="X217" s="597"/>
    </row>
    <row r="218" spans="1:24" x14ac:dyDescent="0.2">
      <c r="A218" s="597"/>
      <c r="B218" s="597"/>
      <c r="C218" s="597"/>
      <c r="D218" s="597"/>
      <c r="E218" s="597"/>
      <c r="F218" s="597"/>
      <c r="G218" s="597"/>
      <c r="H218" s="597"/>
      <c r="I218" s="597"/>
      <c r="J218" s="597"/>
      <c r="K218" s="597"/>
      <c r="L218" s="597"/>
      <c r="M218" s="597"/>
      <c r="N218" s="597"/>
      <c r="O218" s="597"/>
      <c r="P218" s="597"/>
      <c r="Q218" s="597"/>
      <c r="R218" s="597"/>
      <c r="S218" s="597"/>
      <c r="T218" s="597"/>
      <c r="U218" s="597"/>
      <c r="V218" s="597"/>
      <c r="W218" s="597"/>
      <c r="X218" s="597"/>
    </row>
    <row r="219" spans="1:24" x14ac:dyDescent="0.2">
      <c r="A219" s="597"/>
      <c r="B219" s="597"/>
      <c r="C219" s="597"/>
      <c r="D219" s="597"/>
      <c r="E219" s="597"/>
      <c r="F219" s="597"/>
      <c r="G219" s="597"/>
      <c r="H219" s="597"/>
      <c r="I219" s="597"/>
      <c r="J219" s="597"/>
      <c r="K219" s="597"/>
      <c r="L219" s="597"/>
      <c r="M219" s="597"/>
      <c r="N219" s="597"/>
      <c r="O219" s="597"/>
      <c r="P219" s="597"/>
      <c r="Q219" s="597"/>
      <c r="R219" s="597"/>
      <c r="S219" s="597"/>
      <c r="T219" s="597"/>
      <c r="U219" s="597"/>
      <c r="V219" s="597"/>
      <c r="W219" s="597"/>
      <c r="X219" s="597"/>
    </row>
    <row r="220" spans="1:24" x14ac:dyDescent="0.2">
      <c r="A220" s="597"/>
      <c r="B220" s="597"/>
      <c r="C220" s="597"/>
      <c r="D220" s="597"/>
      <c r="E220" s="597"/>
      <c r="F220" s="597"/>
      <c r="G220" s="597"/>
      <c r="H220" s="597"/>
      <c r="I220" s="597"/>
      <c r="J220" s="597"/>
      <c r="K220" s="597"/>
      <c r="L220" s="597"/>
      <c r="M220" s="597"/>
      <c r="N220" s="597"/>
      <c r="O220" s="597"/>
      <c r="P220" s="597"/>
      <c r="Q220" s="597"/>
      <c r="R220" s="597"/>
      <c r="S220" s="597"/>
      <c r="T220" s="597"/>
      <c r="U220" s="597"/>
      <c r="V220" s="597"/>
      <c r="W220" s="597"/>
      <c r="X220" s="597"/>
    </row>
    <row r="221" spans="1:24" x14ac:dyDescent="0.2">
      <c r="A221" s="597"/>
      <c r="B221" s="597"/>
      <c r="C221" s="597"/>
      <c r="D221" s="597"/>
      <c r="E221" s="597"/>
      <c r="F221" s="597"/>
      <c r="G221" s="597"/>
      <c r="H221" s="597"/>
      <c r="I221" s="597"/>
      <c r="J221" s="597"/>
      <c r="K221" s="597"/>
      <c r="L221" s="597"/>
      <c r="M221" s="597"/>
      <c r="N221" s="597"/>
      <c r="O221" s="597"/>
      <c r="P221" s="597"/>
      <c r="Q221" s="597"/>
      <c r="R221" s="597"/>
      <c r="S221" s="597"/>
      <c r="T221" s="597"/>
      <c r="U221" s="597"/>
      <c r="V221" s="597"/>
      <c r="W221" s="597"/>
      <c r="X221" s="597"/>
    </row>
    <row r="222" spans="1:24" x14ac:dyDescent="0.2">
      <c r="A222" s="597"/>
      <c r="B222" s="597"/>
      <c r="C222" s="597"/>
      <c r="D222" s="597"/>
      <c r="E222" s="597"/>
      <c r="F222" s="597"/>
      <c r="G222" s="597"/>
      <c r="H222" s="597"/>
      <c r="I222" s="597"/>
      <c r="J222" s="597"/>
      <c r="K222" s="597"/>
      <c r="L222" s="597"/>
      <c r="M222" s="597"/>
      <c r="N222" s="597"/>
      <c r="O222" s="597"/>
      <c r="P222" s="597"/>
      <c r="Q222" s="597"/>
      <c r="R222" s="597"/>
      <c r="S222" s="597"/>
      <c r="T222" s="597"/>
      <c r="U222" s="597"/>
      <c r="V222" s="597"/>
      <c r="W222" s="597"/>
      <c r="X222" s="597"/>
    </row>
    <row r="223" spans="1:24" x14ac:dyDescent="0.2">
      <c r="A223" s="597"/>
      <c r="B223" s="597"/>
      <c r="C223" s="597"/>
      <c r="D223" s="597"/>
      <c r="E223" s="597"/>
      <c r="F223" s="597"/>
      <c r="G223" s="597"/>
      <c r="H223" s="597"/>
      <c r="I223" s="597"/>
      <c r="J223" s="597"/>
      <c r="K223" s="597"/>
      <c r="L223" s="597"/>
      <c r="M223" s="597"/>
      <c r="N223" s="597"/>
      <c r="O223" s="597"/>
      <c r="P223" s="597"/>
      <c r="Q223" s="597"/>
      <c r="R223" s="597"/>
      <c r="S223" s="597"/>
      <c r="T223" s="597"/>
      <c r="U223" s="597"/>
      <c r="V223" s="597"/>
      <c r="W223" s="597"/>
      <c r="X223" s="597"/>
    </row>
    <row r="224" spans="1:24" x14ac:dyDescent="0.2">
      <c r="A224" s="597"/>
      <c r="B224" s="597"/>
      <c r="C224" s="597"/>
      <c r="D224" s="597"/>
      <c r="E224" s="597"/>
      <c r="F224" s="597"/>
      <c r="G224" s="597"/>
      <c r="H224" s="597"/>
      <c r="I224" s="597"/>
      <c r="J224" s="597"/>
      <c r="K224" s="597"/>
      <c r="L224" s="597"/>
      <c r="M224" s="597"/>
      <c r="N224" s="597"/>
      <c r="O224" s="597"/>
      <c r="P224" s="597"/>
      <c r="Q224" s="597"/>
      <c r="R224" s="597"/>
      <c r="S224" s="597"/>
      <c r="T224" s="597"/>
      <c r="U224" s="597"/>
      <c r="V224" s="597"/>
      <c r="W224" s="597"/>
      <c r="X224" s="597"/>
    </row>
    <row r="225" spans="1:24" x14ac:dyDescent="0.2">
      <c r="A225" s="597"/>
      <c r="B225" s="597"/>
      <c r="C225" s="597"/>
      <c r="D225" s="597"/>
      <c r="E225" s="597"/>
      <c r="F225" s="597"/>
      <c r="G225" s="597"/>
      <c r="H225" s="597"/>
      <c r="I225" s="597"/>
      <c r="J225" s="597"/>
      <c r="K225" s="597"/>
      <c r="L225" s="597"/>
      <c r="M225" s="597"/>
      <c r="N225" s="597"/>
      <c r="O225" s="597"/>
      <c r="P225" s="597"/>
      <c r="Q225" s="597"/>
      <c r="R225" s="597"/>
      <c r="S225" s="597"/>
      <c r="T225" s="597"/>
      <c r="U225" s="597"/>
      <c r="V225" s="597"/>
      <c r="W225" s="597"/>
      <c r="X225" s="597"/>
    </row>
    <row r="226" spans="1:24" x14ac:dyDescent="0.2">
      <c r="A226" s="597"/>
      <c r="B226" s="597"/>
      <c r="C226" s="597"/>
      <c r="D226" s="597"/>
      <c r="E226" s="597"/>
      <c r="F226" s="597"/>
      <c r="G226" s="597"/>
      <c r="H226" s="597"/>
      <c r="I226" s="597"/>
      <c r="J226" s="597"/>
      <c r="K226" s="597"/>
      <c r="L226" s="597"/>
      <c r="M226" s="597"/>
      <c r="N226" s="597"/>
      <c r="O226" s="597"/>
      <c r="P226" s="597"/>
      <c r="Q226" s="597"/>
      <c r="R226" s="597"/>
      <c r="S226" s="597"/>
      <c r="T226" s="597"/>
      <c r="U226" s="597"/>
      <c r="V226" s="597"/>
      <c r="W226" s="597"/>
      <c r="X226" s="597"/>
    </row>
    <row r="227" spans="1:24" x14ac:dyDescent="0.2">
      <c r="A227" s="597"/>
      <c r="B227" s="597"/>
      <c r="C227" s="597"/>
      <c r="D227" s="597"/>
      <c r="E227" s="597"/>
      <c r="F227" s="597"/>
      <c r="G227" s="597"/>
      <c r="H227" s="597"/>
      <c r="I227" s="597"/>
      <c r="J227" s="597"/>
      <c r="K227" s="597"/>
      <c r="L227" s="597"/>
      <c r="M227" s="597"/>
      <c r="N227" s="597"/>
      <c r="O227" s="597"/>
      <c r="P227" s="597"/>
      <c r="Q227" s="597"/>
      <c r="R227" s="597"/>
      <c r="S227" s="597"/>
      <c r="T227" s="597"/>
      <c r="U227" s="597"/>
      <c r="V227" s="597"/>
      <c r="W227" s="597"/>
      <c r="X227" s="597"/>
    </row>
    <row r="228" spans="1:24" x14ac:dyDescent="0.2">
      <c r="A228" s="597"/>
      <c r="B228" s="597"/>
      <c r="C228" s="597"/>
      <c r="D228" s="597"/>
      <c r="E228" s="597"/>
      <c r="F228" s="597"/>
      <c r="G228" s="597"/>
      <c r="H228" s="597"/>
      <c r="I228" s="597"/>
      <c r="J228" s="597"/>
      <c r="K228" s="597"/>
      <c r="L228" s="597"/>
      <c r="M228" s="597"/>
      <c r="N228" s="597"/>
      <c r="O228" s="597"/>
      <c r="P228" s="597"/>
      <c r="Q228" s="597"/>
      <c r="R228" s="597"/>
      <c r="S228" s="597"/>
      <c r="T228" s="597"/>
      <c r="U228" s="597"/>
      <c r="V228" s="597"/>
      <c r="W228" s="597"/>
      <c r="X228" s="597"/>
    </row>
    <row r="229" spans="1:24" x14ac:dyDescent="0.2">
      <c r="A229" s="597"/>
      <c r="B229" s="597"/>
      <c r="C229" s="597"/>
      <c r="D229" s="597"/>
      <c r="E229" s="597"/>
      <c r="F229" s="597"/>
      <c r="G229" s="597"/>
      <c r="H229" s="597"/>
      <c r="I229" s="597"/>
      <c r="J229" s="597"/>
      <c r="K229" s="597"/>
      <c r="L229" s="597"/>
      <c r="M229" s="597"/>
      <c r="N229" s="597"/>
      <c r="O229" s="597"/>
      <c r="P229" s="597"/>
      <c r="Q229" s="597"/>
      <c r="R229" s="597"/>
      <c r="S229" s="597"/>
      <c r="T229" s="597"/>
      <c r="U229" s="597"/>
      <c r="V229" s="597"/>
      <c r="W229" s="597"/>
      <c r="X229" s="597"/>
    </row>
    <row r="230" spans="1:24" x14ac:dyDescent="0.2">
      <c r="A230" s="597"/>
      <c r="B230" s="597"/>
      <c r="C230" s="597"/>
      <c r="D230" s="597"/>
      <c r="E230" s="597"/>
      <c r="F230" s="597"/>
      <c r="G230" s="597"/>
      <c r="H230" s="597"/>
      <c r="I230" s="597"/>
      <c r="J230" s="597"/>
      <c r="K230" s="597"/>
      <c r="L230" s="597"/>
      <c r="M230" s="597"/>
      <c r="N230" s="597"/>
      <c r="O230" s="597"/>
      <c r="P230" s="597"/>
      <c r="Q230" s="597"/>
      <c r="R230" s="597"/>
      <c r="S230" s="597"/>
      <c r="T230" s="597"/>
      <c r="U230" s="597"/>
      <c r="V230" s="597"/>
      <c r="W230" s="597"/>
      <c r="X230" s="597"/>
    </row>
    <row r="231" spans="1:24" x14ac:dyDescent="0.2">
      <c r="A231" s="597"/>
      <c r="B231" s="597"/>
      <c r="C231" s="597"/>
      <c r="D231" s="597"/>
      <c r="E231" s="597"/>
      <c r="F231" s="597"/>
      <c r="G231" s="597"/>
      <c r="H231" s="597"/>
      <c r="I231" s="597"/>
      <c r="J231" s="597"/>
      <c r="K231" s="597"/>
      <c r="L231" s="597"/>
      <c r="M231" s="597"/>
      <c r="N231" s="597"/>
      <c r="O231" s="597"/>
      <c r="P231" s="597"/>
      <c r="Q231" s="597"/>
      <c r="R231" s="597"/>
      <c r="S231" s="597"/>
      <c r="T231" s="597"/>
      <c r="U231" s="597"/>
      <c r="V231" s="597"/>
      <c r="W231" s="597"/>
      <c r="X231" s="597"/>
    </row>
    <row r="232" spans="1:24" x14ac:dyDescent="0.2">
      <c r="A232" s="597"/>
      <c r="B232" s="597"/>
      <c r="C232" s="597"/>
      <c r="D232" s="597"/>
      <c r="E232" s="597"/>
      <c r="F232" s="597"/>
      <c r="G232" s="597"/>
      <c r="H232" s="597"/>
      <c r="I232" s="597"/>
      <c r="J232" s="597"/>
      <c r="K232" s="597"/>
      <c r="L232" s="597"/>
      <c r="M232" s="597"/>
      <c r="N232" s="597"/>
      <c r="O232" s="597"/>
      <c r="P232" s="597"/>
      <c r="Q232" s="597"/>
      <c r="R232" s="597"/>
      <c r="S232" s="597"/>
      <c r="T232" s="597"/>
      <c r="U232" s="597"/>
      <c r="V232" s="597"/>
      <c r="W232" s="597"/>
      <c r="X232" s="597"/>
    </row>
    <row r="233" spans="1:24" x14ac:dyDescent="0.2">
      <c r="A233" s="597"/>
      <c r="B233" s="597"/>
      <c r="C233" s="597"/>
      <c r="D233" s="597"/>
      <c r="E233" s="597"/>
      <c r="F233" s="597"/>
      <c r="G233" s="597"/>
      <c r="H233" s="597"/>
      <c r="I233" s="597"/>
      <c r="J233" s="597"/>
      <c r="K233" s="597"/>
      <c r="L233" s="597"/>
      <c r="M233" s="597"/>
      <c r="N233" s="597"/>
      <c r="O233" s="597"/>
      <c r="P233" s="597"/>
      <c r="Q233" s="597"/>
      <c r="R233" s="597"/>
      <c r="S233" s="597"/>
      <c r="T233" s="597"/>
      <c r="U233" s="597"/>
      <c r="V233" s="597"/>
      <c r="W233" s="597"/>
      <c r="X233" s="597"/>
    </row>
    <row r="234" spans="1:24" x14ac:dyDescent="0.2">
      <c r="A234" s="597"/>
      <c r="B234" s="597"/>
      <c r="C234" s="597"/>
      <c r="D234" s="597"/>
      <c r="E234" s="597"/>
      <c r="F234" s="597"/>
      <c r="G234" s="597"/>
      <c r="H234" s="597"/>
      <c r="I234" s="597"/>
      <c r="J234" s="597"/>
      <c r="K234" s="597"/>
      <c r="L234" s="597"/>
      <c r="M234" s="597"/>
      <c r="N234" s="597"/>
      <c r="O234" s="597"/>
      <c r="P234" s="597"/>
      <c r="Q234" s="597"/>
      <c r="R234" s="597"/>
      <c r="S234" s="597"/>
      <c r="T234" s="597"/>
      <c r="U234" s="597"/>
      <c r="V234" s="597"/>
      <c r="W234" s="597"/>
      <c r="X234" s="597"/>
    </row>
    <row r="235" spans="1:24" x14ac:dyDescent="0.2">
      <c r="A235" s="597"/>
      <c r="B235" s="597"/>
      <c r="C235" s="597"/>
      <c r="D235" s="597"/>
      <c r="E235" s="597"/>
      <c r="F235" s="597"/>
      <c r="G235" s="597"/>
      <c r="H235" s="597"/>
      <c r="I235" s="597"/>
      <c r="J235" s="597"/>
      <c r="K235" s="597"/>
      <c r="L235" s="597"/>
      <c r="M235" s="597"/>
      <c r="N235" s="597"/>
      <c r="O235" s="597"/>
      <c r="P235" s="597"/>
      <c r="Q235" s="597"/>
      <c r="R235" s="597"/>
      <c r="S235" s="597"/>
      <c r="T235" s="597"/>
      <c r="U235" s="597"/>
      <c r="V235" s="597"/>
      <c r="W235" s="597"/>
      <c r="X235" s="597"/>
    </row>
    <row r="236" spans="1:24" x14ac:dyDescent="0.2">
      <c r="A236" s="597"/>
      <c r="B236" s="597"/>
      <c r="C236" s="597"/>
      <c r="D236" s="597"/>
      <c r="E236" s="597"/>
      <c r="F236" s="597"/>
      <c r="G236" s="597"/>
      <c r="H236" s="597"/>
      <c r="I236" s="597"/>
      <c r="J236" s="597"/>
      <c r="K236" s="597"/>
      <c r="L236" s="597"/>
      <c r="M236" s="597"/>
      <c r="N236" s="597"/>
      <c r="O236" s="597"/>
      <c r="P236" s="597"/>
      <c r="Q236" s="597"/>
      <c r="R236" s="597"/>
      <c r="S236" s="597"/>
      <c r="T236" s="597"/>
      <c r="U236" s="597"/>
      <c r="V236" s="597"/>
      <c r="W236" s="597"/>
      <c r="X236" s="597"/>
    </row>
    <row r="237" spans="1:24" x14ac:dyDescent="0.2">
      <c r="A237" s="597"/>
      <c r="B237" s="597"/>
      <c r="C237" s="597"/>
      <c r="D237" s="597"/>
      <c r="E237" s="597"/>
      <c r="F237" s="597"/>
      <c r="G237" s="597"/>
      <c r="H237" s="597"/>
      <c r="I237" s="597"/>
      <c r="J237" s="597"/>
      <c r="K237" s="597"/>
      <c r="L237" s="597"/>
      <c r="M237" s="597"/>
      <c r="N237" s="597"/>
      <c r="O237" s="597"/>
      <c r="P237" s="597"/>
      <c r="Q237" s="597"/>
      <c r="R237" s="597"/>
      <c r="S237" s="597"/>
      <c r="T237" s="597"/>
      <c r="U237" s="597"/>
      <c r="V237" s="597"/>
      <c r="W237" s="597"/>
      <c r="X237" s="597"/>
    </row>
    <row r="238" spans="1:24" x14ac:dyDescent="0.2">
      <c r="A238" s="597"/>
      <c r="B238" s="597"/>
      <c r="C238" s="597"/>
      <c r="D238" s="597"/>
      <c r="E238" s="597"/>
      <c r="F238" s="597"/>
      <c r="G238" s="597"/>
      <c r="H238" s="597"/>
      <c r="I238" s="597"/>
      <c r="J238" s="597"/>
      <c r="K238" s="597"/>
      <c r="L238" s="597"/>
      <c r="M238" s="597"/>
      <c r="N238" s="597"/>
      <c r="O238" s="597"/>
      <c r="P238" s="597"/>
      <c r="Q238" s="597"/>
      <c r="R238" s="597"/>
      <c r="S238" s="597"/>
      <c r="T238" s="597"/>
      <c r="U238" s="597"/>
      <c r="V238" s="597"/>
      <c r="W238" s="597"/>
      <c r="X238" s="597"/>
    </row>
    <row r="239" spans="1:24" x14ac:dyDescent="0.2">
      <c r="A239" s="597"/>
      <c r="B239" s="597"/>
      <c r="C239" s="597"/>
      <c r="D239" s="597"/>
      <c r="E239" s="597"/>
      <c r="F239" s="597"/>
      <c r="G239" s="597"/>
      <c r="H239" s="597"/>
      <c r="I239" s="597"/>
      <c r="J239" s="597"/>
      <c r="K239" s="597"/>
      <c r="L239" s="597"/>
      <c r="M239" s="597"/>
      <c r="N239" s="597"/>
      <c r="O239" s="597"/>
      <c r="P239" s="597"/>
      <c r="Q239" s="597"/>
      <c r="R239" s="597"/>
      <c r="S239" s="597"/>
      <c r="T239" s="597"/>
      <c r="U239" s="597"/>
      <c r="V239" s="597"/>
      <c r="W239" s="597"/>
      <c r="X239" s="597"/>
    </row>
    <row r="240" spans="1:24" x14ac:dyDescent="0.2">
      <c r="A240" s="597"/>
      <c r="B240" s="597"/>
      <c r="C240" s="597"/>
      <c r="D240" s="597"/>
      <c r="E240" s="597"/>
      <c r="F240" s="597"/>
      <c r="G240" s="597"/>
      <c r="H240" s="597"/>
      <c r="I240" s="597"/>
      <c r="J240" s="597"/>
      <c r="K240" s="597"/>
      <c r="L240" s="597"/>
      <c r="M240" s="597"/>
      <c r="N240" s="597"/>
      <c r="O240" s="597"/>
      <c r="P240" s="597"/>
      <c r="Q240" s="597"/>
      <c r="R240" s="597"/>
      <c r="S240" s="597"/>
      <c r="T240" s="597"/>
      <c r="U240" s="597"/>
      <c r="V240" s="597"/>
      <c r="W240" s="597"/>
      <c r="X240" s="597"/>
    </row>
    <row r="241" spans="1:24" x14ac:dyDescent="0.2">
      <c r="A241" s="597"/>
      <c r="B241" s="597"/>
      <c r="C241" s="597"/>
      <c r="D241" s="597"/>
      <c r="E241" s="597"/>
      <c r="F241" s="597"/>
      <c r="G241" s="597"/>
      <c r="H241" s="597"/>
      <c r="I241" s="597"/>
      <c r="J241" s="597"/>
      <c r="K241" s="597"/>
      <c r="L241" s="597"/>
      <c r="M241" s="597"/>
      <c r="N241" s="597"/>
      <c r="O241" s="597"/>
      <c r="P241" s="597"/>
      <c r="Q241" s="597"/>
      <c r="R241" s="597"/>
      <c r="S241" s="597"/>
      <c r="T241" s="597"/>
      <c r="U241" s="597"/>
      <c r="V241" s="597"/>
      <c r="W241" s="597"/>
      <c r="X241" s="597"/>
    </row>
    <row r="242" spans="1:24" x14ac:dyDescent="0.2">
      <c r="A242" s="597"/>
      <c r="B242" s="597"/>
      <c r="C242" s="597"/>
      <c r="D242" s="597"/>
      <c r="E242" s="597"/>
      <c r="F242" s="597"/>
      <c r="G242" s="597"/>
      <c r="H242" s="597"/>
      <c r="I242" s="597"/>
      <c r="J242" s="597"/>
      <c r="K242" s="597"/>
      <c r="L242" s="597"/>
      <c r="M242" s="597"/>
      <c r="N242" s="597"/>
      <c r="O242" s="597"/>
      <c r="P242" s="597"/>
      <c r="Q242" s="597"/>
      <c r="R242" s="597"/>
      <c r="S242" s="597"/>
      <c r="T242" s="597"/>
      <c r="U242" s="597"/>
      <c r="V242" s="597"/>
      <c r="W242" s="597"/>
      <c r="X242" s="597"/>
    </row>
    <row r="243" spans="1:24" x14ac:dyDescent="0.2">
      <c r="A243" s="597"/>
      <c r="B243" s="597"/>
      <c r="C243" s="597"/>
      <c r="D243" s="597"/>
      <c r="E243" s="597"/>
      <c r="F243" s="597"/>
      <c r="G243" s="597"/>
      <c r="H243" s="597"/>
      <c r="I243" s="597"/>
      <c r="J243" s="597"/>
      <c r="K243" s="597"/>
      <c r="L243" s="597"/>
      <c r="M243" s="597"/>
      <c r="N243" s="597"/>
      <c r="O243" s="597"/>
      <c r="P243" s="597"/>
      <c r="Q243" s="597"/>
      <c r="R243" s="597"/>
      <c r="S243" s="597"/>
      <c r="T243" s="597"/>
      <c r="U243" s="597"/>
      <c r="V243" s="597"/>
      <c r="W243" s="597"/>
      <c r="X243" s="597"/>
    </row>
    <row r="244" spans="1:24" x14ac:dyDescent="0.2">
      <c r="A244" s="597"/>
      <c r="B244" s="597"/>
      <c r="C244" s="597"/>
      <c r="D244" s="597"/>
      <c r="E244" s="597"/>
      <c r="F244" s="597"/>
      <c r="G244" s="597"/>
      <c r="H244" s="597"/>
      <c r="I244" s="597"/>
      <c r="J244" s="597"/>
      <c r="K244" s="597"/>
      <c r="L244" s="597"/>
      <c r="M244" s="597"/>
      <c r="N244" s="597"/>
      <c r="O244" s="597"/>
      <c r="P244" s="597"/>
      <c r="Q244" s="597"/>
      <c r="R244" s="597"/>
      <c r="S244" s="597"/>
      <c r="T244" s="597"/>
      <c r="U244" s="597"/>
      <c r="V244" s="597"/>
      <c r="W244" s="597"/>
      <c r="X244" s="597"/>
    </row>
    <row r="245" spans="1:24" x14ac:dyDescent="0.2">
      <c r="A245" s="597"/>
      <c r="B245" s="597"/>
      <c r="C245" s="597"/>
      <c r="D245" s="597"/>
      <c r="E245" s="597"/>
      <c r="F245" s="597"/>
      <c r="G245" s="597"/>
      <c r="H245" s="597"/>
      <c r="I245" s="597"/>
      <c r="J245" s="597"/>
      <c r="K245" s="597"/>
      <c r="L245" s="597"/>
      <c r="M245" s="597"/>
      <c r="N245" s="597"/>
      <c r="O245" s="597"/>
      <c r="P245" s="597"/>
      <c r="Q245" s="597"/>
      <c r="R245" s="597"/>
      <c r="S245" s="597"/>
      <c r="T245" s="597"/>
      <c r="U245" s="597"/>
      <c r="V245" s="597"/>
      <c r="W245" s="597"/>
      <c r="X245" s="597"/>
    </row>
    <row r="246" spans="1:24" x14ac:dyDescent="0.2">
      <c r="A246" s="597"/>
      <c r="B246" s="597"/>
      <c r="C246" s="597"/>
      <c r="D246" s="597"/>
      <c r="E246" s="597"/>
      <c r="F246" s="597"/>
      <c r="G246" s="597"/>
      <c r="H246" s="597"/>
      <c r="I246" s="597"/>
      <c r="J246" s="597"/>
      <c r="K246" s="597"/>
      <c r="L246" s="597"/>
      <c r="M246" s="597"/>
      <c r="N246" s="597"/>
      <c r="O246" s="597"/>
      <c r="P246" s="597"/>
      <c r="Q246" s="597"/>
      <c r="R246" s="597"/>
      <c r="S246" s="597"/>
      <c r="T246" s="597"/>
      <c r="U246" s="597"/>
      <c r="V246" s="597"/>
      <c r="W246" s="597"/>
      <c r="X246" s="597"/>
    </row>
    <row r="247" spans="1:24" x14ac:dyDescent="0.2">
      <c r="A247" s="597"/>
      <c r="B247" s="597"/>
      <c r="C247" s="597"/>
      <c r="D247" s="597"/>
      <c r="E247" s="597"/>
      <c r="F247" s="597"/>
      <c r="G247" s="597"/>
      <c r="H247" s="597"/>
      <c r="I247" s="597"/>
      <c r="J247" s="597"/>
      <c r="K247" s="597"/>
      <c r="L247" s="597"/>
      <c r="M247" s="597"/>
      <c r="N247" s="597"/>
      <c r="O247" s="597"/>
      <c r="P247" s="597"/>
      <c r="Q247" s="597"/>
      <c r="R247" s="597"/>
      <c r="S247" s="597"/>
      <c r="T247" s="597"/>
      <c r="U247" s="597"/>
      <c r="V247" s="597"/>
      <c r="W247" s="597"/>
      <c r="X247" s="597"/>
    </row>
    <row r="248" spans="1:24" x14ac:dyDescent="0.2">
      <c r="A248" s="597"/>
      <c r="B248" s="597"/>
      <c r="C248" s="597"/>
      <c r="D248" s="597"/>
      <c r="E248" s="597"/>
      <c r="F248" s="597"/>
      <c r="G248" s="597"/>
      <c r="H248" s="597"/>
      <c r="I248" s="597"/>
      <c r="J248" s="597"/>
      <c r="K248" s="597"/>
      <c r="L248" s="597"/>
      <c r="M248" s="597"/>
      <c r="N248" s="597"/>
      <c r="O248" s="597"/>
      <c r="P248" s="597"/>
      <c r="Q248" s="597"/>
      <c r="R248" s="597"/>
      <c r="S248" s="597"/>
      <c r="T248" s="597"/>
      <c r="U248" s="597"/>
      <c r="V248" s="597"/>
      <c r="W248" s="597"/>
      <c r="X248" s="597"/>
    </row>
    <row r="249" spans="1:24" x14ac:dyDescent="0.2">
      <c r="A249" s="597"/>
      <c r="B249" s="597"/>
      <c r="C249" s="597"/>
      <c r="D249" s="597"/>
      <c r="E249" s="597"/>
      <c r="F249" s="597"/>
      <c r="G249" s="597"/>
      <c r="H249" s="597"/>
      <c r="I249" s="597"/>
      <c r="J249" s="597"/>
      <c r="K249" s="597"/>
      <c r="L249" s="597"/>
      <c r="M249" s="597"/>
      <c r="N249" s="597"/>
      <c r="O249" s="597"/>
      <c r="P249" s="597"/>
      <c r="Q249" s="597"/>
      <c r="R249" s="597"/>
      <c r="S249" s="597"/>
      <c r="T249" s="597"/>
      <c r="U249" s="597"/>
      <c r="V249" s="597"/>
      <c r="W249" s="597"/>
      <c r="X249" s="597"/>
    </row>
    <row r="250" spans="1:24" x14ac:dyDescent="0.2">
      <c r="A250" s="597"/>
      <c r="B250" s="597"/>
      <c r="C250" s="597"/>
      <c r="D250" s="597"/>
      <c r="E250" s="597"/>
      <c r="F250" s="597"/>
      <c r="G250" s="597"/>
      <c r="H250" s="597"/>
      <c r="I250" s="597"/>
      <c r="J250" s="597"/>
      <c r="K250" s="597"/>
      <c r="L250" s="597"/>
      <c r="M250" s="597"/>
      <c r="N250" s="597"/>
      <c r="O250" s="597"/>
      <c r="P250" s="597"/>
      <c r="Q250" s="597"/>
      <c r="R250" s="597"/>
      <c r="S250" s="597"/>
      <c r="T250" s="597"/>
      <c r="U250" s="597"/>
      <c r="V250" s="597"/>
      <c r="W250" s="597"/>
      <c r="X250" s="597"/>
    </row>
    <row r="251" spans="1:24" x14ac:dyDescent="0.2">
      <c r="A251" s="597"/>
      <c r="B251" s="597"/>
      <c r="C251" s="597"/>
      <c r="D251" s="597"/>
      <c r="E251" s="597"/>
      <c r="F251" s="597"/>
      <c r="G251" s="597"/>
      <c r="H251" s="597"/>
      <c r="I251" s="597"/>
      <c r="J251" s="597"/>
      <c r="K251" s="597"/>
      <c r="L251" s="597"/>
      <c r="M251" s="597"/>
      <c r="N251" s="597"/>
      <c r="O251" s="597"/>
      <c r="P251" s="597"/>
      <c r="Q251" s="597"/>
      <c r="R251" s="597"/>
      <c r="S251" s="597"/>
      <c r="T251" s="597"/>
      <c r="U251" s="597"/>
      <c r="V251" s="597"/>
      <c r="W251" s="597"/>
      <c r="X251" s="597"/>
    </row>
    <row r="252" spans="1:24" x14ac:dyDescent="0.2">
      <c r="A252" s="597"/>
      <c r="B252" s="597"/>
      <c r="C252" s="597"/>
      <c r="D252" s="597"/>
      <c r="E252" s="597"/>
      <c r="F252" s="597"/>
      <c r="G252" s="597"/>
      <c r="H252" s="597"/>
      <c r="I252" s="597"/>
      <c r="J252" s="597"/>
      <c r="K252" s="597"/>
      <c r="L252" s="597"/>
      <c r="M252" s="597"/>
      <c r="N252" s="597"/>
      <c r="O252" s="597"/>
      <c r="P252" s="597"/>
      <c r="Q252" s="597"/>
      <c r="R252" s="597"/>
      <c r="S252" s="597"/>
      <c r="T252" s="597"/>
      <c r="U252" s="597"/>
      <c r="V252" s="597"/>
      <c r="W252" s="597"/>
      <c r="X252" s="597"/>
    </row>
    <row r="253" spans="1:24" x14ac:dyDescent="0.2">
      <c r="A253" s="597"/>
      <c r="B253" s="597"/>
      <c r="C253" s="597"/>
      <c r="D253" s="597"/>
      <c r="E253" s="597"/>
      <c r="F253" s="597"/>
      <c r="G253" s="597"/>
      <c r="H253" s="597"/>
      <c r="I253" s="597"/>
      <c r="J253" s="597"/>
      <c r="K253" s="597"/>
      <c r="L253" s="597"/>
      <c r="M253" s="597"/>
      <c r="N253" s="597"/>
      <c r="O253" s="597"/>
      <c r="P253" s="597"/>
      <c r="Q253" s="597"/>
      <c r="R253" s="597"/>
      <c r="S253" s="597"/>
      <c r="T253" s="597"/>
      <c r="U253" s="597"/>
      <c r="V253" s="597"/>
      <c r="W253" s="597"/>
      <c r="X253" s="597"/>
    </row>
    <row r="254" spans="1:24" x14ac:dyDescent="0.2">
      <c r="A254" s="597"/>
      <c r="B254" s="597"/>
      <c r="C254" s="597"/>
      <c r="D254" s="597"/>
      <c r="E254" s="597"/>
      <c r="F254" s="597"/>
      <c r="G254" s="597"/>
      <c r="H254" s="597"/>
      <c r="I254" s="597"/>
      <c r="J254" s="597"/>
      <c r="K254" s="597"/>
      <c r="L254" s="597"/>
      <c r="M254" s="597"/>
      <c r="N254" s="597"/>
      <c r="O254" s="597"/>
      <c r="P254" s="597"/>
      <c r="Q254" s="597"/>
      <c r="R254" s="597"/>
      <c r="S254" s="597"/>
      <c r="T254" s="597"/>
      <c r="U254" s="597"/>
      <c r="V254" s="597"/>
      <c r="W254" s="597"/>
      <c r="X254" s="597"/>
    </row>
    <row r="255" spans="1:24" x14ac:dyDescent="0.2">
      <c r="A255" s="597"/>
      <c r="B255" s="597"/>
      <c r="C255" s="597"/>
      <c r="D255" s="597"/>
      <c r="E255" s="597"/>
      <c r="F255" s="597"/>
      <c r="G255" s="597"/>
      <c r="H255" s="597"/>
      <c r="I255" s="597"/>
      <c r="J255" s="597"/>
      <c r="K255" s="597"/>
      <c r="L255" s="597"/>
      <c r="M255" s="597"/>
      <c r="N255" s="597"/>
      <c r="O255" s="597"/>
      <c r="P255" s="597"/>
      <c r="Q255" s="597"/>
      <c r="R255" s="597"/>
      <c r="S255" s="597"/>
      <c r="T255" s="597"/>
      <c r="U255" s="597"/>
      <c r="V255" s="597"/>
      <c r="W255" s="597"/>
      <c r="X255" s="597"/>
    </row>
    <row r="256" spans="1:24" ht="15" x14ac:dyDescent="0.2">
      <c r="A256" s="597"/>
      <c r="B256" s="597"/>
      <c r="C256" s="601" t="s">
        <v>485</v>
      </c>
      <c r="D256" s="597"/>
      <c r="E256" s="597"/>
      <c r="F256" s="597"/>
      <c r="G256" s="597"/>
      <c r="H256" s="597"/>
      <c r="I256" s="597"/>
      <c r="J256" s="597"/>
      <c r="K256" s="597"/>
      <c r="L256" s="597"/>
      <c r="M256" s="597"/>
      <c r="N256" s="597"/>
      <c r="O256" s="597"/>
      <c r="P256" s="597"/>
      <c r="Q256" s="597"/>
      <c r="R256" s="597"/>
      <c r="S256" s="597"/>
      <c r="T256" s="597"/>
      <c r="U256" s="597"/>
      <c r="V256" s="597"/>
      <c r="W256" s="597"/>
      <c r="X256" s="597"/>
    </row>
    <row r="257" spans="1:24" x14ac:dyDescent="0.2">
      <c r="A257" s="597"/>
      <c r="B257" s="597"/>
      <c r="C257" s="597"/>
      <c r="D257" s="597"/>
      <c r="E257" s="597"/>
      <c r="F257" s="597"/>
      <c r="G257" s="597"/>
      <c r="H257" s="597"/>
      <c r="I257" s="597"/>
      <c r="J257" s="597"/>
      <c r="K257" s="597"/>
      <c r="L257" s="597"/>
      <c r="M257" s="597"/>
      <c r="N257" s="597"/>
      <c r="O257" s="597"/>
      <c r="P257" s="597"/>
      <c r="Q257" s="597"/>
      <c r="R257" s="597"/>
      <c r="S257" s="597"/>
      <c r="T257" s="597"/>
      <c r="U257" s="597"/>
      <c r="V257" s="597"/>
      <c r="W257" s="597"/>
      <c r="X257" s="597"/>
    </row>
  </sheetData>
  <sheetProtection password="EFF1" sheet="1" objects="1" scenarios="1" selectLockedCells="1"/>
  <phoneticPr fontId="3" type="noConversion"/>
  <pageMargins left="0.74803149606299213" right="0.74803149606299213" top="0.98425196850393704" bottom="0.98425196850393704" header="0.51181102362204722" footer="0.51181102362204722"/>
  <pageSetup paperSize="9" scale="57" fitToHeight="11" orientation="landscape" r:id="rId1"/>
  <headerFooter alignWithMargins="0"/>
  <rowBreaks count="4" manualBreakCount="4">
    <brk id="52" max="16383" man="1"/>
    <brk id="103" max="16383" man="1"/>
    <brk id="155" max="16383" man="1"/>
    <brk id="209"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2:B7"/>
  <sheetViews>
    <sheetView workbookViewId="0"/>
  </sheetViews>
  <sheetFormatPr defaultColWidth="8.85546875" defaultRowHeight="12.75" x14ac:dyDescent="0.2"/>
  <sheetData>
    <row r="2" spans="1:2" x14ac:dyDescent="0.2">
      <c r="B2" t="s">
        <v>262</v>
      </c>
    </row>
    <row r="4" spans="1:2" x14ac:dyDescent="0.2">
      <c r="A4">
        <v>1</v>
      </c>
      <c r="B4" t="s">
        <v>279</v>
      </c>
    </row>
    <row r="5" spans="1:2" x14ac:dyDescent="0.2">
      <c r="A5">
        <f>A4+1</f>
        <v>2</v>
      </c>
      <c r="B5" t="s">
        <v>280</v>
      </c>
    </row>
    <row r="6" spans="1:2" x14ac:dyDescent="0.2">
      <c r="A6">
        <f>A5+1</f>
        <v>3</v>
      </c>
      <c r="B6" s="293" t="s">
        <v>263</v>
      </c>
    </row>
    <row r="7" spans="1:2" x14ac:dyDescent="0.2">
      <c r="A7">
        <f>A6+1</f>
        <v>4</v>
      </c>
      <c r="B7" s="293" t="s">
        <v>281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106</vt:i4>
      </vt:variant>
    </vt:vector>
  </HeadingPairs>
  <TitlesOfParts>
    <vt:vector size="115" baseType="lpstr">
      <vt:lpstr>Main Menu</vt:lpstr>
      <vt:lpstr>Help</vt:lpstr>
      <vt:lpstr>Classes 1 -2 and 4</vt:lpstr>
      <vt:lpstr>Classes 3, 5-9</vt:lpstr>
      <vt:lpstr>Adjustment factors</vt:lpstr>
      <vt:lpstr>Multiple Lighting Systems</vt:lpstr>
      <vt:lpstr>Worksheet</vt:lpstr>
      <vt:lpstr>Screenshots</vt:lpstr>
      <vt:lpstr>2003 v 2007 Mods</vt:lpstr>
      <vt:lpstr>ADIPLbalc</vt:lpstr>
      <vt:lpstr>ADIPLClass1</vt:lpstr>
      <vt:lpstr>ADIPLClass10</vt:lpstr>
      <vt:lpstr>'Classes 1 -2 and 4'!ADIPLone</vt:lpstr>
      <vt:lpstr>ADIPLone</vt:lpstr>
      <vt:lpstr>'Classes 1 -2 and 4'!Adjfactors</vt:lpstr>
      <vt:lpstr>Adjfactors01</vt:lpstr>
      <vt:lpstr>'Classes 1 -2 and 4'!Adjfactors1</vt:lpstr>
      <vt:lpstr>Adjfactors1</vt:lpstr>
      <vt:lpstr>Afactors</vt:lpstr>
      <vt:lpstr>Allinputsokres</vt:lpstr>
      <vt:lpstr>AveADIPL</vt:lpstr>
      <vt:lpstr>Balconytrue</vt:lpstr>
      <vt:lpstr>Class1</vt:lpstr>
      <vt:lpstr>Class10</vt:lpstr>
      <vt:lpstr>Class2</vt:lpstr>
      <vt:lpstr>Class4</vt:lpstr>
      <vt:lpstr>ClassificationOne</vt:lpstr>
      <vt:lpstr>ClassificationTwo</vt:lpstr>
      <vt:lpstr>Corridors.</vt:lpstr>
      <vt:lpstr>'Classes 1 -2 and 4'!Criteria</vt:lpstr>
      <vt:lpstr>'Classes 3, 5-9'!Criteria</vt:lpstr>
      <vt:lpstr>DescriptionOne</vt:lpstr>
      <vt:lpstr>DescriptionTwo</vt:lpstr>
      <vt:lpstr>DynamicDim</vt:lpstr>
      <vt:lpstr>DynamicdimmingJ</vt:lpstr>
      <vt:lpstr>eNA</vt:lpstr>
      <vt:lpstr>FailBalcony</vt:lpstr>
      <vt:lpstr>FailCheck</vt:lpstr>
      <vt:lpstr>FailClass1</vt:lpstr>
      <vt:lpstr>FailClass10</vt:lpstr>
      <vt:lpstr>FailCom</vt:lpstr>
      <vt:lpstr>FailRes</vt:lpstr>
      <vt:lpstr>firstinputsres</vt:lpstr>
      <vt:lpstr>FixedDim</vt:lpstr>
      <vt:lpstr>Fixeddimming</vt:lpstr>
      <vt:lpstr>fNA</vt:lpstr>
      <vt:lpstr>GeneralAdviceOne</vt:lpstr>
      <vt:lpstr>GeneralAdviceTwo</vt:lpstr>
      <vt:lpstr>InputIssuesOne</vt:lpstr>
      <vt:lpstr>InputIssuesTwo</vt:lpstr>
      <vt:lpstr>jNA</vt:lpstr>
      <vt:lpstr>'Classes 1 -2 and 4'!LocationLimitsTwo</vt:lpstr>
      <vt:lpstr>ManualDime</vt:lpstr>
      <vt:lpstr>ManualDimf</vt:lpstr>
      <vt:lpstr>MIPDLbalc</vt:lpstr>
      <vt:lpstr>MIPDLClass1</vt:lpstr>
      <vt:lpstr>MIPDLClass10</vt:lpstr>
      <vt:lpstr>'Classes 1 -2 and 4'!MIPDLONE</vt:lpstr>
      <vt:lpstr>MIPDLONE</vt:lpstr>
      <vt:lpstr>Onevalueinvalid</vt:lpstr>
      <vt:lpstr>PassBalcony</vt:lpstr>
      <vt:lpstr>Passcheck</vt:lpstr>
      <vt:lpstr>PassClass1</vt:lpstr>
      <vt:lpstr>PassClass10</vt:lpstr>
      <vt:lpstr>PassCom</vt:lpstr>
      <vt:lpstr>PassRes</vt:lpstr>
      <vt:lpstr>Percent1</vt:lpstr>
      <vt:lpstr>Percent10</vt:lpstr>
      <vt:lpstr>percentage</vt:lpstr>
      <vt:lpstr>Percentageofallowance</vt:lpstr>
      <vt:lpstr>PercentBalcony</vt:lpstr>
      <vt:lpstr>PrecisionTwo</vt:lpstr>
      <vt:lpstr>'Adjustment factors'!Print_Area</vt:lpstr>
      <vt:lpstr>'Classes 1 -2 and 4'!Print_Area</vt:lpstr>
      <vt:lpstr>'Classes 3, 5-9'!Print_Area</vt:lpstr>
      <vt:lpstr>Help!Print_Area</vt:lpstr>
      <vt:lpstr>'Main Menu'!Print_Area</vt:lpstr>
      <vt:lpstr>'Multiple Lighting Systems'!Print_Area</vt:lpstr>
      <vt:lpstr>Screenshots!Print_Area</vt:lpstr>
      <vt:lpstr>Worksheet!Print_Area</vt:lpstr>
      <vt:lpstr>'Classes 1 -2 and 4'!Print_Titles</vt:lpstr>
      <vt:lpstr>'Classes 3, 5-9'!Print_Titles</vt:lpstr>
      <vt:lpstr>ProgDim</vt:lpstr>
      <vt:lpstr>ResAdjustfactor01</vt:lpstr>
      <vt:lpstr>ResClassifications</vt:lpstr>
      <vt:lpstr>resdynamicdimmingk</vt:lpstr>
      <vt:lpstr>resFixeddimming</vt:lpstr>
      <vt:lpstr>RowsFilledOne</vt:lpstr>
      <vt:lpstr>RowsFilledTwo</vt:lpstr>
      <vt:lpstr>RowsPreferredOne</vt:lpstr>
      <vt:lpstr>RowsPreferredTwo</vt:lpstr>
      <vt:lpstr>RowsShownOne</vt:lpstr>
      <vt:lpstr>RowsShownTwo</vt:lpstr>
      <vt:lpstr>Screenshot1</vt:lpstr>
      <vt:lpstr>Screenshot2</vt:lpstr>
      <vt:lpstr>Screenshot3</vt:lpstr>
      <vt:lpstr>Screenshot4</vt:lpstr>
      <vt:lpstr>'Classes 1 -2 and 4'!ShowPass</vt:lpstr>
      <vt:lpstr>ShowPass</vt:lpstr>
      <vt:lpstr>'Classes 1 -2 and 4'!SpacenameS1</vt:lpstr>
      <vt:lpstr>SpaceS1</vt:lpstr>
      <vt:lpstr>SpacesActiveTwo</vt:lpstr>
      <vt:lpstr>TopInputsOKOne</vt:lpstr>
      <vt:lpstr>TopInputsOKTwo</vt:lpstr>
      <vt:lpstr>TotalAllowBalc</vt:lpstr>
      <vt:lpstr>TotalAllowClass1</vt:lpstr>
      <vt:lpstr>TotalAllowClass10</vt:lpstr>
      <vt:lpstr>TypeofSpaceres</vt:lpstr>
      <vt:lpstr>ValidControlsAll</vt:lpstr>
      <vt:lpstr>ValidControlsPart</vt:lpstr>
      <vt:lpstr>ValidControlsRes</vt:lpstr>
      <vt:lpstr>ValidControlsResParts</vt:lpstr>
      <vt:lpstr>ValidLocationsOne</vt:lpstr>
      <vt:lpstr>'Classes 1 -2 and 4'!VisibleFailures</vt:lpstr>
      <vt:lpstr>VisibleFailures</vt:lpstr>
    </vt:vector>
  </TitlesOfParts>
  <Company>ABCB</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ABCB Lighting Calculator</dc:title>
  <dc:subject>Lighting</dc:subject>
  <dc:creator>ABCB</dc:creator>
  <cp:lastModifiedBy>Gaspari, Melissa</cp:lastModifiedBy>
  <cp:lastPrinted>2014-04-02T21:50:56Z</cp:lastPrinted>
  <dcterms:created xsi:type="dcterms:W3CDTF">2008-03-25T02:44:47Z</dcterms:created>
  <dcterms:modified xsi:type="dcterms:W3CDTF">2014-04-02T22:13:28Z</dcterms:modified>
  <cp:category>Calculators and Tools</cp:category>
  <cp:contentStatus>Current as at 2014</cp:contentStatus>
</cp:coreProperties>
</file>